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codeName="Tento_zošit" defaultThemeVersion="124226"/>
  <xr:revisionPtr revIDLastSave="1" documentId="8_{7A29AB8B-904E-4936-854C-B31DF3EB719F}" xr6:coauthVersionLast="47" xr6:coauthVersionMax="47" xr10:uidLastSave="{4DE1DB15-63E9-4810-9FD4-64ABF1DD6053}"/>
  <bookViews>
    <workbookView xWindow="-108" yWindow="-108" windowWidth="23256" windowHeight="12576" activeTab="1" xr2:uid="{00000000-000D-0000-FFFF-FFFF00000000}"/>
  </bookViews>
  <sheets>
    <sheet name="uloha-4-2-R" sheetId="28" r:id="rId1"/>
    <sheet name="uloha-4-3-R" sheetId="27" r:id="rId2"/>
  </sheets>
  <definedNames>
    <definedName name="_xlchart.v1.0" hidden="1">'uloha-4-2-R'!$B$6</definedName>
    <definedName name="_xlchart.v1.1" hidden="1">'uloha-4-2-R'!$B$7:$B$46</definedName>
    <definedName name="_xlchart.v1.2" hidden="1">'uloha-4-2-R'!$D$6</definedName>
    <definedName name="_xlchart.v1.3" hidden="1">'uloha-4-2-R'!$D$7:$D$44</definedName>
    <definedName name="_xlchart.v1.4" hidden="1">'uloha-4-3-R'!$B$6</definedName>
    <definedName name="_xlchart.v1.5" hidden="1">'uloha-4-3-R'!$B$7:$B$56</definedName>
    <definedName name="_xlchart.v1.6" hidden="1">'uloha-4-3-R'!$B$6</definedName>
    <definedName name="_xlchart.v1.7" hidden="1">'uloha-4-3-R'!$B$7:$B$56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7" l="1"/>
  <c r="K18" i="28" l="1"/>
  <c r="K10" i="28"/>
  <c r="H42" i="28"/>
  <c r="H43" i="28"/>
  <c r="H44" i="28"/>
  <c r="H45" i="28"/>
  <c r="H46" i="28"/>
  <c r="H47" i="28"/>
  <c r="H48" i="28"/>
  <c r="H49" i="28"/>
  <c r="H50" i="28"/>
  <c r="H51" i="28"/>
  <c r="H41" i="28"/>
  <c r="H38" i="28"/>
  <c r="H37" i="28"/>
  <c r="H33" i="28"/>
  <c r="H29" i="28"/>
  <c r="H25" i="28"/>
  <c r="H21" i="28"/>
  <c r="H20" i="28"/>
  <c r="H16" i="28"/>
  <c r="H12" i="28"/>
  <c r="H11" i="28"/>
  <c r="H7" i="28"/>
  <c r="I45" i="28" s="1"/>
  <c r="G42" i="27"/>
  <c r="G43" i="27"/>
  <c r="G44" i="27"/>
  <c r="G45" i="27"/>
  <c r="G46" i="27"/>
  <c r="G47" i="27"/>
  <c r="G48" i="27"/>
  <c r="G49" i="27"/>
  <c r="G50" i="27"/>
  <c r="G51" i="27"/>
  <c r="G41" i="27"/>
  <c r="G38" i="27"/>
  <c r="G21" i="27"/>
  <c r="G37" i="27"/>
  <c r="G33" i="27"/>
  <c r="G29" i="27"/>
  <c r="G25" i="27"/>
  <c r="J18" i="27"/>
  <c r="J10" i="27"/>
  <c r="G7" i="27"/>
  <c r="H9" i="27" s="1"/>
  <c r="G12" i="27"/>
  <c r="G16" i="27"/>
  <c r="G20" i="27"/>
  <c r="H48" i="27" l="1"/>
  <c r="H52" i="27"/>
  <c r="H50" i="27"/>
  <c r="I50" i="27" s="1"/>
  <c r="H32" i="27"/>
  <c r="H34" i="27"/>
  <c r="I34" i="27" s="1"/>
  <c r="H36" i="27"/>
  <c r="H20" i="27"/>
  <c r="H18" i="27"/>
  <c r="H16" i="27"/>
  <c r="H28" i="27"/>
  <c r="H12" i="27"/>
  <c r="H42" i="27"/>
  <c r="I42" i="27" s="1"/>
  <c r="H26" i="27"/>
  <c r="I26" i="27" s="1"/>
  <c r="H10" i="27"/>
  <c r="H44" i="27"/>
  <c r="H56" i="27"/>
  <c r="H40" i="27"/>
  <c r="H24" i="27"/>
  <c r="H8" i="27"/>
  <c r="H46" i="27"/>
  <c r="I46" i="27" s="1"/>
  <c r="H30" i="27"/>
  <c r="I30" i="27" s="1"/>
  <c r="H14" i="27"/>
  <c r="H54" i="27"/>
  <c r="I54" i="27" s="1"/>
  <c r="H38" i="27"/>
  <c r="I38" i="27" s="1"/>
  <c r="H22" i="27"/>
  <c r="J45" i="28"/>
  <c r="I7" i="28"/>
  <c r="I9" i="28"/>
  <c r="I12" i="28"/>
  <c r="I16" i="28"/>
  <c r="I23" i="28"/>
  <c r="I25" i="28"/>
  <c r="I32" i="28"/>
  <c r="I34" i="28"/>
  <c r="I36" i="28"/>
  <c r="I38" i="28"/>
  <c r="I42" i="28"/>
  <c r="I46" i="28"/>
  <c r="I13" i="28"/>
  <c r="I17" i="28"/>
  <c r="I19" i="28"/>
  <c r="I21" i="28"/>
  <c r="I26" i="28"/>
  <c r="I28" i="28"/>
  <c r="I30" i="28"/>
  <c r="I39" i="28"/>
  <c r="I43" i="28"/>
  <c r="I10" i="28"/>
  <c r="I14" i="28"/>
  <c r="I18" i="28"/>
  <c r="I27" i="28"/>
  <c r="I31" i="28"/>
  <c r="I33" i="28"/>
  <c r="I35" i="28"/>
  <c r="I37" i="28"/>
  <c r="I40" i="28"/>
  <c r="I44" i="28"/>
  <c r="I8" i="28"/>
  <c r="I11" i="28"/>
  <c r="I15" i="28"/>
  <c r="I20" i="28"/>
  <c r="I22" i="28"/>
  <c r="I24" i="28"/>
  <c r="I29" i="28"/>
  <c r="I41" i="28"/>
  <c r="I9" i="27"/>
  <c r="H7" i="27"/>
  <c r="H55" i="27"/>
  <c r="H53" i="27"/>
  <c r="H51" i="27"/>
  <c r="H49" i="27"/>
  <c r="H47" i="27"/>
  <c r="H45" i="27"/>
  <c r="H43" i="27"/>
  <c r="H41" i="27"/>
  <c r="H39" i="27"/>
  <c r="H37" i="27"/>
  <c r="H35" i="27"/>
  <c r="H33" i="27"/>
  <c r="H31" i="27"/>
  <c r="H29" i="27"/>
  <c r="H27" i="27"/>
  <c r="H25" i="27"/>
  <c r="H23" i="27"/>
  <c r="H21" i="27"/>
  <c r="H19" i="27"/>
  <c r="H17" i="27"/>
  <c r="H15" i="27"/>
  <c r="H13" i="27"/>
  <c r="H11" i="27"/>
  <c r="I36" i="27" l="1"/>
  <c r="I52" i="27"/>
  <c r="I48" i="27"/>
  <c r="I44" i="27"/>
  <c r="I32" i="27"/>
  <c r="I18" i="27"/>
  <c r="I10" i="27"/>
  <c r="I20" i="27"/>
  <c r="I40" i="27"/>
  <c r="I16" i="27"/>
  <c r="I28" i="27"/>
  <c r="I56" i="27"/>
  <c r="I14" i="27"/>
  <c r="I8" i="27"/>
  <c r="I22" i="27"/>
  <c r="I12" i="27"/>
  <c r="I24" i="27"/>
  <c r="J22" i="28"/>
  <c r="J11" i="28"/>
  <c r="J37" i="28"/>
  <c r="J27" i="28"/>
  <c r="J43" i="28"/>
  <c r="J26" i="28"/>
  <c r="J13" i="28"/>
  <c r="J38" i="28"/>
  <c r="J25" i="28"/>
  <c r="J9" i="28"/>
  <c r="J41" i="28"/>
  <c r="J20" i="28"/>
  <c r="J8" i="28"/>
  <c r="J35" i="28"/>
  <c r="J18" i="28"/>
  <c r="J39" i="28"/>
  <c r="J21" i="28"/>
  <c r="J36" i="28"/>
  <c r="J23" i="28"/>
  <c r="J7" i="28"/>
  <c r="J29" i="28"/>
  <c r="J44" i="28"/>
  <c r="J33" i="28"/>
  <c r="J14" i="28"/>
  <c r="J30" i="28"/>
  <c r="J19" i="28"/>
  <c r="J46" i="28"/>
  <c r="J34" i="28"/>
  <c r="J16" i="28"/>
  <c r="J24" i="28"/>
  <c r="J15" i="28"/>
  <c r="J40" i="28"/>
  <c r="J31" i="28"/>
  <c r="J10" i="28"/>
  <c r="J28" i="28"/>
  <c r="J17" i="28"/>
  <c r="J42" i="28"/>
  <c r="J32" i="28"/>
  <c r="J12" i="28"/>
  <c r="I11" i="27"/>
  <c r="I15" i="27"/>
  <c r="I19" i="27"/>
  <c r="I23" i="27"/>
  <c r="I27" i="27"/>
  <c r="I31" i="27"/>
  <c r="I35" i="27"/>
  <c r="I39" i="27"/>
  <c r="I43" i="27"/>
  <c r="I47" i="27"/>
  <c r="I51" i="27"/>
  <c r="I55" i="27"/>
  <c r="I13" i="27"/>
  <c r="I17" i="27"/>
  <c r="I21" i="27"/>
  <c r="I25" i="27"/>
  <c r="I29" i="27"/>
  <c r="I33" i="27"/>
  <c r="I37" i="27"/>
  <c r="I41" i="27"/>
  <c r="I45" i="27"/>
  <c r="I49" i="27"/>
  <c r="I53" i="27"/>
  <c r="I7" i="27"/>
  <c r="K7" i="28" l="1"/>
  <c r="K15" i="28" s="1"/>
  <c r="J7" i="27"/>
  <c r="J15" i="27" s="1"/>
</calcChain>
</file>

<file path=xl/sharedStrings.xml><?xml version="1.0" encoding="utf-8"?>
<sst xmlns="http://schemas.openxmlformats.org/spreadsheetml/2006/main" count="166" uniqueCount="90">
  <si>
    <r>
      <rPr>
        <i/>
        <sz val="11"/>
        <color theme="1"/>
        <rFont val="Calibri"/>
        <family val="2"/>
        <charset val="238"/>
        <scheme val="minor"/>
      </rPr>
      <t>x</t>
    </r>
    <r>
      <rPr>
        <sz val="11"/>
        <color theme="1"/>
        <rFont val="Calibri"/>
        <family val="2"/>
        <charset val="238"/>
        <scheme val="minor"/>
      </rPr>
      <t>-E(</t>
    </r>
    <r>
      <rPr>
        <i/>
        <sz val="11"/>
        <color theme="1"/>
        <rFont val="Calibri"/>
        <family val="2"/>
        <charset val="238"/>
        <scheme val="minor"/>
      </rPr>
      <t>X</t>
    </r>
    <r>
      <rPr>
        <sz val="11"/>
        <color theme="1"/>
        <rFont val="Calibri"/>
        <family val="2"/>
        <charset val="238"/>
        <scheme val="minor"/>
      </rPr>
      <t>)</t>
    </r>
  </si>
  <si>
    <t>modus</t>
  </si>
  <si>
    <t>medián</t>
  </si>
  <si>
    <r>
      <t xml:space="preserve">číslo faktúry
</t>
    </r>
    <r>
      <rPr>
        <i/>
        <sz val="11"/>
        <color theme="1"/>
        <rFont val="Calibri"/>
        <family val="2"/>
        <charset val="238"/>
        <scheme val="minor"/>
      </rPr>
      <t>i</t>
    </r>
  </si>
  <si>
    <r>
      <t xml:space="preserve">výška faktúry v eurách
</t>
    </r>
    <r>
      <rPr>
        <i/>
        <sz val="11"/>
        <color theme="1"/>
        <rFont val="Calibri"/>
        <family val="2"/>
        <charset val="238"/>
        <scheme val="minor"/>
      </rPr>
      <t>x</t>
    </r>
    <r>
      <rPr>
        <i/>
        <vertAlign val="subscript"/>
        <sz val="11"/>
        <color theme="1"/>
        <rFont val="Calibri"/>
        <family val="2"/>
        <charset val="238"/>
        <scheme val="minor"/>
      </rPr>
      <t>i</t>
    </r>
  </si>
  <si>
    <t>Firma 31</t>
  </si>
  <si>
    <t>Firma 41</t>
  </si>
  <si>
    <t>Firma 5</t>
  </si>
  <si>
    <t>Firma 4</t>
  </si>
  <si>
    <t>Firma 19</t>
  </si>
  <si>
    <t>Firma 35</t>
  </si>
  <si>
    <t>Firma 23</t>
  </si>
  <si>
    <t>Firma 8</t>
  </si>
  <si>
    <t>Firma 18</t>
  </si>
  <si>
    <t>Firma 45</t>
  </si>
  <si>
    <t>Firma 39</t>
  </si>
  <si>
    <t>Firma 20</t>
  </si>
  <si>
    <t>Firma 43</t>
  </si>
  <si>
    <t>Firma 3</t>
  </si>
  <si>
    <t>Firma 25</t>
  </si>
  <si>
    <t>Firma 37</t>
  </si>
  <si>
    <t>Firma 11</t>
  </si>
  <si>
    <t>Firma 24</t>
  </si>
  <si>
    <t>Firma 49</t>
  </si>
  <si>
    <t>Firma 22</t>
  </si>
  <si>
    <t>Firma 26</t>
  </si>
  <si>
    <t>Firma 16</t>
  </si>
  <si>
    <t>Firma 28</t>
  </si>
  <si>
    <t>Firma 47</t>
  </si>
  <si>
    <t>výberový priemer</t>
  </si>
  <si>
    <r>
      <t>(</t>
    </r>
    <r>
      <rPr>
        <i/>
        <sz val="11"/>
        <color theme="1"/>
        <rFont val="Calibri"/>
        <family val="2"/>
        <charset val="238"/>
        <scheme val="minor"/>
      </rPr>
      <t>x</t>
    </r>
    <r>
      <rPr>
        <sz val="11"/>
        <color theme="1"/>
        <rFont val="Calibri"/>
        <family val="2"/>
        <charset val="238"/>
        <scheme val="minor"/>
      </rPr>
      <t>-E(</t>
    </r>
    <r>
      <rPr>
        <i/>
        <sz val="11"/>
        <color theme="1"/>
        <rFont val="Calibri"/>
        <family val="2"/>
        <charset val="238"/>
        <scheme val="minor"/>
      </rPr>
      <t>X</t>
    </r>
    <r>
      <rPr>
        <sz val="11"/>
        <color theme="1"/>
        <rFont val="Calibri"/>
        <family val="2"/>
        <charset val="238"/>
        <scheme val="minor"/>
      </rPr>
      <t>))</t>
    </r>
    <r>
      <rPr>
        <vertAlign val="superscript"/>
        <sz val="11"/>
        <color theme="1"/>
        <rFont val="Calibri"/>
        <family val="2"/>
        <charset val="238"/>
        <scheme val="minor"/>
      </rPr>
      <t>2</t>
    </r>
  </si>
  <si>
    <t>Príkaz VAR.S</t>
  </si>
  <si>
    <t>Príkaz STDEV.S</t>
  </si>
  <si>
    <r>
      <t>modus(</t>
    </r>
    <r>
      <rPr>
        <i/>
        <sz val="11"/>
        <color theme="1"/>
        <rFont val="Calibri"/>
        <family val="2"/>
        <charset val="238"/>
        <scheme val="minor"/>
      </rPr>
      <t>X</t>
    </r>
    <r>
      <rPr>
        <sz val="11"/>
        <color theme="1"/>
        <rFont val="Calibri"/>
        <family val="2"/>
        <charset val="238"/>
        <scheme val="minor"/>
      </rPr>
      <t>)</t>
    </r>
  </si>
  <si>
    <r>
      <t>median(</t>
    </r>
    <r>
      <rPr>
        <i/>
        <sz val="11"/>
        <color theme="1"/>
        <rFont val="Calibri"/>
        <family val="2"/>
        <charset val="238"/>
        <scheme val="minor"/>
      </rPr>
      <t>X</t>
    </r>
    <r>
      <rPr>
        <sz val="11"/>
        <color theme="1"/>
        <rFont val="Calibri"/>
        <family val="2"/>
        <charset val="238"/>
        <scheme val="minor"/>
      </rPr>
      <t>)</t>
    </r>
  </si>
  <si>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0,25</t>
    </r>
    <r>
      <rPr>
        <sz val="11"/>
        <color theme="1"/>
        <rFont val="Calibri"/>
        <family val="2"/>
        <charset val="238"/>
        <scheme val="minor"/>
      </rPr>
      <t>)</t>
    </r>
  </si>
  <si>
    <r>
      <t xml:space="preserve">min(X) = </t>
    </r>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t>
    </r>
    <r>
      <rPr>
        <sz val="11"/>
        <color theme="1"/>
        <rFont val="Calibri"/>
        <family val="2"/>
        <charset val="238"/>
        <scheme val="minor"/>
      </rPr>
      <t>)</t>
    </r>
  </si>
  <si>
    <r>
      <t xml:space="preserve">median(X) = </t>
    </r>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0,5</t>
    </r>
    <r>
      <rPr>
        <sz val="11"/>
        <color theme="1"/>
        <rFont val="Calibri"/>
        <family val="2"/>
        <charset val="238"/>
        <scheme val="minor"/>
      </rPr>
      <t>)</t>
    </r>
  </si>
  <si>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0,75</t>
    </r>
    <r>
      <rPr>
        <sz val="11"/>
        <color theme="1"/>
        <rFont val="Calibri"/>
        <family val="2"/>
        <charset val="238"/>
        <scheme val="minor"/>
      </rPr>
      <t>)</t>
    </r>
  </si>
  <si>
    <r>
      <t xml:space="preserve">MAX(X) = </t>
    </r>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1</t>
    </r>
    <r>
      <rPr>
        <sz val="11"/>
        <color theme="1"/>
        <rFont val="Calibri"/>
        <family val="2"/>
        <charset val="238"/>
        <scheme val="minor"/>
      </rPr>
      <t>)</t>
    </r>
  </si>
  <si>
    <t>výberový rozptyl</t>
  </si>
  <si>
    <t>výberová štandardná odchýlka</t>
  </si>
  <si>
    <t>median</t>
  </si>
  <si>
    <t>minimum</t>
  </si>
  <si>
    <t>1. kvartil</t>
  </si>
  <si>
    <t>2. kvartil  = medián</t>
  </si>
  <si>
    <t>3. kvartil</t>
  </si>
  <si>
    <t>maximum</t>
  </si>
  <si>
    <t>s</t>
  </si>
  <si>
    <r>
      <rPr>
        <i/>
        <sz val="11"/>
        <color theme="1"/>
        <rFont val="Calibri"/>
        <family val="2"/>
        <charset val="238"/>
        <scheme val="minor"/>
      </rPr>
      <t>s</t>
    </r>
    <r>
      <rPr>
        <vertAlign val="superscript"/>
        <sz val="11"/>
        <color theme="1"/>
        <rFont val="Calibri"/>
        <family val="2"/>
        <charset val="238"/>
        <scheme val="minor"/>
      </rPr>
      <t>2</t>
    </r>
  </si>
  <si>
    <t>decily</t>
  </si>
  <si>
    <t>Úloha 4.2. (s riešením)
Výpočet výberových charakteristík pre dáta o výškach faktúr</t>
  </si>
  <si>
    <t>firma</t>
  </si>
  <si>
    <t>Firma 1</t>
  </si>
  <si>
    <t>Firma 2</t>
  </si>
  <si>
    <t>Firma 6</t>
  </si>
  <si>
    <t>Firma 7</t>
  </si>
  <si>
    <t>Firma 9</t>
  </si>
  <si>
    <t>Firma 10</t>
  </si>
  <si>
    <t>Firma 12</t>
  </si>
  <si>
    <t>Firma 13</t>
  </si>
  <si>
    <t>Firma 14</t>
  </si>
  <si>
    <t>Firma 15</t>
  </si>
  <si>
    <t>Firma 17</t>
  </si>
  <si>
    <t>Firma 21</t>
  </si>
  <si>
    <t>Firma 27</t>
  </si>
  <si>
    <t>Firma 29</t>
  </si>
  <si>
    <t>Firma 30</t>
  </si>
  <si>
    <t>Firma 32</t>
  </si>
  <si>
    <t>Firma 33</t>
  </si>
  <si>
    <t>Firma 34</t>
  </si>
  <si>
    <t>Firma 36</t>
  </si>
  <si>
    <t>Firma 38</t>
  </si>
  <si>
    <t>Firma 40</t>
  </si>
  <si>
    <t>Firma 42</t>
  </si>
  <si>
    <t>Firma 44</t>
  </si>
  <si>
    <t>Firma 46</t>
  </si>
  <si>
    <t>Firma 48</t>
  </si>
  <si>
    <t>Firma 50</t>
  </si>
  <si>
    <r>
      <t>počet zamestnancov
k 1.7.2022</t>
    </r>
    <r>
      <rPr>
        <sz val="11"/>
        <color theme="1"/>
        <rFont val="Calibri"/>
        <family val="2"/>
        <charset val="238"/>
        <scheme val="minor"/>
      </rPr>
      <t xml:space="preserve">
</t>
    </r>
    <r>
      <rPr>
        <i/>
        <sz val="11"/>
        <color theme="1"/>
        <rFont val="Calibri"/>
        <family val="2"/>
        <charset val="238"/>
        <scheme val="minor"/>
      </rPr>
      <t>X</t>
    </r>
  </si>
  <si>
    <t>firmy zoradené podľa počtu zamestnancov</t>
  </si>
  <si>
    <t>poradové číslo podľa počtu zamestn.</t>
  </si>
  <si>
    <t>Úloha 4.3. (s riešením)
Výpočet výberových charakteristík pre dáta o počtoch zamestnancov</t>
  </si>
  <si>
    <t>X</t>
  </si>
  <si>
    <r>
      <t xml:space="preserve">zoradené výšky faktúr v eurách
</t>
    </r>
    <r>
      <rPr>
        <i/>
        <sz val="11"/>
        <color theme="1"/>
        <rFont val="Calibri"/>
        <family val="2"/>
        <charset val="238"/>
        <scheme val="minor"/>
      </rPr>
      <t>x</t>
    </r>
    <r>
      <rPr>
        <i/>
        <vertAlign val="subscript"/>
        <sz val="11"/>
        <color theme="1"/>
        <rFont val="Calibri"/>
        <family val="2"/>
        <charset val="238"/>
        <scheme val="minor"/>
      </rPr>
      <t>i</t>
    </r>
  </si>
  <si>
    <t>poradové číslo podľa výšky faktúry</t>
  </si>
  <si>
    <r>
      <t>zoradené počty zamestnancov
k 1.7.2022</t>
    </r>
    <r>
      <rPr>
        <sz val="11"/>
        <color theme="1"/>
        <rFont val="Calibri"/>
        <family val="2"/>
        <charset val="238"/>
        <scheme val="minor"/>
      </rPr>
      <t xml:space="preserve">
</t>
    </r>
    <r>
      <rPr>
        <i/>
        <sz val="11"/>
        <color theme="1"/>
        <rFont val="Calibri"/>
        <family val="2"/>
        <charset val="238"/>
        <scheme val="minor"/>
      </rPr>
      <t>X</t>
    </r>
  </si>
  <si>
    <r>
      <t>aritmetický priemer = E(</t>
    </r>
    <r>
      <rPr>
        <i/>
        <sz val="11"/>
        <color theme="1"/>
        <rFont val="Calibri"/>
        <family val="2"/>
        <charset val="238"/>
        <scheme val="minor"/>
      </rPr>
      <t>X</t>
    </r>
    <r>
      <rPr>
        <sz val="11"/>
        <color theme="1"/>
        <rFont val="Calibri"/>
        <family val="2"/>
        <charset val="238"/>
        <scheme val="minor"/>
      </rPr>
      <t>)</t>
    </r>
  </si>
  <si>
    <t>V tabuľke nižšie sú uvedené výšky 40 faktúr, ktoré boli náhodne vybraté zo základnej množiny všetkých faktúr istej geoinformatickej firmy. Zobrazte tieto údaje na vhodných typoch grafov. Vypočítajte výberové charakteristiky týchto dát: výberový priemer, modus, medián, kvartily a decily, výberový rozptyl a štandardnú odchýlku.</t>
  </si>
  <si>
    <t>V tabuľke nižšie sú uvedené údaje o počtoch zamestnancov (k dátumu 1.7.2022) 50 stavebných a geodetických firiem, ktoré boli náhodne vybraté z databázy takýchto spoločností. Zobrazte tieto údaje na vhodných typoch grafov. Vypočítajte výberové charakteristiky týchto dát: výberový priemer, modus, medián, kvartily a decily, výberový rozptyl a štandardnú odchýlku.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</si>
</sst>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 &quot;€&quot;"/>
    <numFmt numFmtId="167" formatCode="#,##0.0"/>
    <numFmt numFmtId="168" formatCode="#,##0.0000"/>
  </numFmts>
  <fonts count="13" x14ac:knownFonts="1">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vertAlign val="superscript"/>
      <sz val="11"/>
      <color theme="1"/>
      <name val="Calibri"/>
      <family val="2"/>
      <charset val="238"/>
      <scheme val="minor"/>
    </font>
    <font>
      <i/>
      <vertAlign val="subscript"/>
      <sz val="11"/>
      <color theme="1"/>
      <name val="Calibri"/>
      <family val="2"/>
      <charset val="238"/>
      <scheme val="minor"/>
    </font>
    <font>
      <sz val="12"/>
      <color theme="1"/>
      <name val="Calibri"/>
      <family val="2"/>
      <charset val="238"/>
      <scheme val="minor"/>
    </font>
    <font>
      <b/>
      <i/>
      <sz val="11"/>
      <color theme="1"/>
      <name val="Calibri"/>
      <family val="2"/>
      <charset val="238"/>
      <scheme val="minor"/>
    </font>
    <font>
      <sz val="11"/>
      <color indexed="8"/>
      <name val="Calibri"/>
      <family val="2"/>
    </font>
    <font>
      <sz val="11"/>
      <name val="Calibri"/>
      <family val="2"/>
    </font>
    <font>
      <i/>
      <sz val="11"/>
      <color theme="1"/>
      <name val="Calibri"/>
      <family val="2"/>
      <charset val="238"/>
    </font>
    <font>
      <b/>
      <sz val="11"/>
      <color indexed="8"/>
      <name val="Calibri"/>
      <family val="2"/>
      <charset val="238"/>
    </font>
    <font>
      <b/>
      <sz val="11"/>
      <color rgb="FF000000"/>
      <name val="Calibri"/>
      <family val="2"/>
      <charset val="238"/>
    </font>
    <font>
      <sz val="8"/>
      <name val="Calibri"/>
      <family val="2"/>
      <charset val="238"/>
      <scheme val="minor"/>
    </font>
  </fonts>
  <fills count="8">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4" tint="0.59996337778862885"/>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theme="4" tint="0.59996337778862885"/>
      </bottom>
      <diagonal/>
    </border>
    <border>
      <left/>
      <right style="thin">
        <color indexed="64"/>
      </right>
      <top style="thin">
        <color indexed="64"/>
      </top>
      <bottom style="thin">
        <color theme="4" tint="0.59996337778862885"/>
      </bottom>
      <diagonal/>
    </border>
    <border>
      <left/>
      <right style="thin">
        <color indexed="64"/>
      </right>
      <top/>
      <bottom style="thin">
        <color theme="4" tint="0.5999633777886288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81">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center" wrapText="1"/>
    </xf>
    <xf numFmtId="0" fontId="5" fillId="0" borderId="0" xfId="0" applyFont="1"/>
    <xf numFmtId="3" fontId="7" fillId="0" borderId="7" xfId="0" applyNumberFormat="1" applyFont="1" applyBorder="1" applyAlignment="1">
      <alignment horizontal="right" vertical="center"/>
    </xf>
    <xf numFmtId="3" fontId="7" fillId="0" borderId="7" xfId="0" applyNumberFormat="1" applyFont="1" applyBorder="1" applyAlignment="1">
      <alignment vertical="center"/>
    </xf>
    <xf numFmtId="3" fontId="8" fillId="0" borderId="7" xfId="0" applyNumberFormat="1" applyFont="1" applyBorder="1" applyAlignment="1">
      <alignment vertical="center"/>
    </xf>
    <xf numFmtId="1" fontId="7" fillId="0" borderId="7" xfId="0" applyNumberFormat="1" applyFont="1" applyBorder="1" applyAlignment="1">
      <alignment horizontal="center" vertical="center"/>
    </xf>
    <xf numFmtId="4" fontId="7" fillId="0" borderId="7" xfId="0" applyNumberFormat="1" applyFont="1" applyBorder="1" applyAlignment="1">
      <alignment horizontal="right" vertical="center"/>
    </xf>
    <xf numFmtId="168" fontId="7" fillId="0" borderId="7" xfId="0" applyNumberFormat="1" applyFont="1" applyBorder="1" applyAlignment="1">
      <alignment horizontal="right" vertical="center"/>
    </xf>
    <xf numFmtId="166" fontId="7" fillId="0" borderId="7" xfId="0" applyNumberFormat="1" applyFont="1" applyBorder="1" applyAlignment="1">
      <alignment horizontal="right" vertical="center"/>
    </xf>
    <xf numFmtId="0" fontId="1" fillId="0" borderId="13" xfId="0" applyFont="1" applyBorder="1" applyAlignment="1">
      <alignment horizontal="center"/>
    </xf>
    <xf numFmtId="0" fontId="0" fillId="0" borderId="14" xfId="0" applyBorder="1" applyAlignment="1">
      <alignment horizontal="center" wrapText="1"/>
    </xf>
    <xf numFmtId="166" fontId="7" fillId="0" borderId="15" xfId="0" applyNumberFormat="1" applyFont="1" applyBorder="1" applyAlignment="1">
      <alignment horizontal="right" vertical="center"/>
    </xf>
    <xf numFmtId="3" fontId="7" fillId="0" borderId="0" xfId="0" applyNumberFormat="1" applyFont="1" applyAlignment="1">
      <alignment horizontal="right" vertical="center"/>
    </xf>
    <xf numFmtId="0" fontId="0" fillId="0" borderId="14" xfId="0" applyBorder="1" applyAlignment="1">
      <alignment horizontal="center"/>
    </xf>
    <xf numFmtId="166" fontId="7" fillId="0" borderId="16" xfId="0" applyNumberFormat="1" applyFont="1" applyBorder="1" applyAlignment="1">
      <alignment horizontal="right" vertical="center"/>
    </xf>
    <xf numFmtId="1" fontId="7" fillId="0" borderId="0" xfId="0" applyNumberFormat="1" applyFont="1" applyAlignment="1">
      <alignment horizontal="center" vertical="center"/>
    </xf>
    <xf numFmtId="0" fontId="0" fillId="0" borderId="1" xfId="0" applyBorder="1"/>
    <xf numFmtId="1" fontId="10" fillId="0" borderId="17" xfId="0" applyNumberFormat="1" applyFont="1" applyBorder="1" applyAlignment="1">
      <alignment horizontal="center" vertical="center"/>
    </xf>
    <xf numFmtId="164" fontId="0" fillId="0" borderId="3" xfId="0" applyNumberFormat="1" applyBorder="1"/>
    <xf numFmtId="166" fontId="7" fillId="0" borderId="18" xfId="0" applyNumberFormat="1" applyFont="1" applyBorder="1" applyAlignment="1">
      <alignment horizontal="right" vertical="center"/>
    </xf>
    <xf numFmtId="164" fontId="0" fillId="0" borderId="5" xfId="0" applyNumberFormat="1" applyBorder="1"/>
    <xf numFmtId="166" fontId="7" fillId="0" borderId="6" xfId="0" applyNumberFormat="1" applyFont="1" applyBorder="1" applyAlignment="1">
      <alignment horizontal="right" vertical="center"/>
    </xf>
    <xf numFmtId="4" fontId="7" fillId="0" borderId="16" xfId="0" applyNumberFormat="1" applyFont="1" applyBorder="1" applyAlignment="1">
      <alignment horizontal="right" vertical="center"/>
    </xf>
    <xf numFmtId="3" fontId="7" fillId="0" borderId="16" xfId="0" applyNumberFormat="1" applyFont="1" applyBorder="1" applyAlignment="1">
      <alignment horizontal="right" vertical="center"/>
    </xf>
    <xf numFmtId="4" fontId="7" fillId="0" borderId="15" xfId="0" applyNumberFormat="1" applyFont="1" applyBorder="1" applyAlignment="1">
      <alignment horizontal="right" vertical="center"/>
    </xf>
    <xf numFmtId="0" fontId="1" fillId="0" borderId="13" xfId="0" applyFont="1" applyBorder="1" applyAlignment="1">
      <alignment horizontal="center" wrapText="1"/>
    </xf>
    <xf numFmtId="0" fontId="9" fillId="0" borderId="14" xfId="0" applyFont="1" applyBorder="1" applyAlignment="1">
      <alignment horizontal="center"/>
    </xf>
    <xf numFmtId="3" fontId="7" fillId="0" borderId="15" xfId="0" applyNumberFormat="1" applyFont="1" applyBorder="1" applyAlignment="1">
      <alignment horizontal="right" vertical="center"/>
    </xf>
    <xf numFmtId="3" fontId="7" fillId="0" borderId="0" xfId="0" applyNumberFormat="1" applyFont="1" applyAlignment="1">
      <alignment vertical="center"/>
    </xf>
    <xf numFmtId="0" fontId="1" fillId="0" borderId="0" xfId="0" applyFont="1" applyAlignment="1">
      <alignment wrapText="1"/>
    </xf>
    <xf numFmtId="3" fontId="7" fillId="5" borderId="22" xfId="0" applyNumberFormat="1" applyFont="1" applyFill="1" applyBorder="1" applyAlignment="1">
      <alignment horizontal="right" vertical="center"/>
    </xf>
    <xf numFmtId="0" fontId="6" fillId="4" borderId="23" xfId="0" applyFont="1" applyFill="1" applyBorder="1" applyAlignment="1">
      <alignment horizontal="center" wrapText="1"/>
    </xf>
    <xf numFmtId="0" fontId="6" fillId="4" borderId="24" xfId="0" applyFont="1" applyFill="1" applyBorder="1" applyAlignment="1">
      <alignment horizontal="center" wrapText="1"/>
    </xf>
    <xf numFmtId="0" fontId="7" fillId="4" borderId="8" xfId="0" applyFont="1" applyFill="1" applyBorder="1" applyAlignment="1">
      <alignment horizontal="right" vertical="center"/>
    </xf>
    <xf numFmtId="0" fontId="7" fillId="4" borderId="10" xfId="0" applyFont="1" applyFill="1" applyBorder="1" applyAlignment="1">
      <alignment horizontal="right" vertical="center"/>
    </xf>
    <xf numFmtId="0" fontId="6" fillId="5" borderId="23" xfId="0" applyFont="1" applyFill="1" applyBorder="1" applyAlignment="1">
      <alignment wrapText="1"/>
    </xf>
    <xf numFmtId="0" fontId="7" fillId="5" borderId="8" xfId="0" applyFont="1" applyFill="1" applyBorder="1" applyAlignment="1">
      <alignment vertical="center"/>
    </xf>
    <xf numFmtId="0" fontId="7" fillId="5" borderId="10" xfId="0" applyFont="1" applyFill="1" applyBorder="1" applyAlignment="1">
      <alignment vertical="center"/>
    </xf>
    <xf numFmtId="0" fontId="6" fillId="5" borderId="26" xfId="0" applyFont="1" applyFill="1" applyBorder="1" applyAlignment="1">
      <alignment horizontal="center" wrapText="1"/>
    </xf>
    <xf numFmtId="3" fontId="7" fillId="5" borderId="27" xfId="0" applyNumberFormat="1" applyFont="1" applyFill="1" applyBorder="1" applyAlignment="1">
      <alignment horizontal="right" vertical="center"/>
    </xf>
    <xf numFmtId="3" fontId="7" fillId="4" borderId="19" xfId="0" applyNumberFormat="1" applyFont="1" applyFill="1" applyBorder="1" applyAlignment="1">
      <alignment horizontal="right" vertical="center"/>
    </xf>
    <xf numFmtId="0" fontId="6" fillId="4" borderId="28" xfId="0" applyFont="1" applyFill="1" applyBorder="1" applyAlignment="1">
      <alignment horizontal="center" wrapText="1"/>
    </xf>
    <xf numFmtId="3" fontId="7" fillId="4" borderId="20" xfId="0" applyNumberFormat="1" applyFont="1" applyFill="1" applyBorder="1" applyAlignment="1">
      <alignment horizontal="right" vertical="center"/>
    </xf>
    <xf numFmtId="3" fontId="7" fillId="4" borderId="9" xfId="0" applyNumberFormat="1" applyFont="1" applyFill="1" applyBorder="1" applyAlignment="1">
      <alignment vertical="center"/>
    </xf>
    <xf numFmtId="3" fontId="7" fillId="4" borderId="11" xfId="0" applyNumberFormat="1" applyFont="1" applyFill="1" applyBorder="1" applyAlignment="1">
      <alignment vertical="center"/>
    </xf>
    <xf numFmtId="1" fontId="10" fillId="6" borderId="2" xfId="0" applyNumberFormat="1" applyFont="1" applyFill="1" applyBorder="1" applyAlignment="1">
      <alignment horizontal="center" vertical="center"/>
    </xf>
    <xf numFmtId="3" fontId="7" fillId="6" borderId="4" xfId="0" applyNumberFormat="1" applyFont="1" applyFill="1" applyBorder="1" applyAlignment="1">
      <alignment horizontal="right" vertical="center"/>
    </xf>
    <xf numFmtId="3" fontId="7" fillId="6" borderId="6" xfId="0" applyNumberFormat="1" applyFont="1" applyFill="1" applyBorder="1" applyAlignment="1">
      <alignment horizontal="right" vertical="center"/>
    </xf>
    <xf numFmtId="3" fontId="7" fillId="6" borderId="25" xfId="0" applyNumberFormat="1" applyFont="1" applyFill="1" applyBorder="1" applyAlignment="1">
      <alignment vertical="center"/>
    </xf>
    <xf numFmtId="167" fontId="7" fillId="6" borderId="0" xfId="0" applyNumberFormat="1" applyFont="1" applyFill="1" applyAlignment="1">
      <alignment vertical="center"/>
    </xf>
    <xf numFmtId="167" fontId="7" fillId="6" borderId="12" xfId="0" applyNumberFormat="1" applyFont="1" applyFill="1" applyBorder="1" applyAlignment="1">
      <alignment vertical="center"/>
    </xf>
    <xf numFmtId="49" fontId="0" fillId="0" borderId="0" xfId="0" applyNumberFormat="1" applyAlignment="1">
      <alignment vertical="top" wrapText="1"/>
    </xf>
    <xf numFmtId="0" fontId="0" fillId="3" borderId="29" xfId="0" applyFill="1" applyBorder="1"/>
    <xf numFmtId="0" fontId="2" fillId="3" borderId="31" xfId="0" applyFont="1" applyFill="1" applyBorder="1" applyAlignment="1">
      <alignment horizontal="center"/>
    </xf>
    <xf numFmtId="0" fontId="0" fillId="3" borderId="32" xfId="0" applyFill="1" applyBorder="1"/>
    <xf numFmtId="166" fontId="0" fillId="3" borderId="33" xfId="0" applyNumberFormat="1" applyFill="1" applyBorder="1"/>
    <xf numFmtId="0" fontId="0" fillId="3" borderId="34" xfId="0" applyFill="1" applyBorder="1"/>
    <xf numFmtId="166" fontId="0" fillId="3" borderId="35" xfId="0" applyNumberFormat="1" applyFill="1" applyBorder="1"/>
    <xf numFmtId="0" fontId="0" fillId="3" borderId="36" xfId="0" applyFill="1" applyBorder="1" applyAlignment="1">
      <alignment horizontal="center" wrapText="1"/>
    </xf>
    <xf numFmtId="0" fontId="0" fillId="3" borderId="37" xfId="0" applyFill="1" applyBorder="1" applyAlignment="1">
      <alignment horizontal="center" wrapText="1"/>
    </xf>
    <xf numFmtId="0" fontId="0" fillId="7" borderId="29" xfId="0" applyFill="1" applyBorder="1"/>
    <xf numFmtId="0" fontId="2" fillId="7" borderId="30" xfId="0" applyFont="1" applyFill="1" applyBorder="1" applyAlignment="1">
      <alignment horizontal="center"/>
    </xf>
    <xf numFmtId="0" fontId="0" fillId="7" borderId="31" xfId="0" applyFill="1" applyBorder="1"/>
    <xf numFmtId="0" fontId="0" fillId="7" borderId="36" xfId="0" applyFill="1" applyBorder="1" applyAlignment="1">
      <alignment horizontal="center" wrapText="1"/>
    </xf>
    <xf numFmtId="0" fontId="0" fillId="7" borderId="12" xfId="0" applyFill="1" applyBorder="1" applyAlignment="1">
      <alignment horizontal="center" wrapText="1"/>
    </xf>
    <xf numFmtId="0" fontId="0" fillId="7" borderId="37" xfId="0" applyFill="1" applyBorder="1" applyAlignment="1">
      <alignment horizontal="center" wrapText="1"/>
    </xf>
    <xf numFmtId="0" fontId="0" fillId="7" borderId="32" xfId="0" applyFill="1" applyBorder="1"/>
    <xf numFmtId="166" fontId="0" fillId="7" borderId="0" xfId="0" applyNumberFormat="1" applyFill="1"/>
    <xf numFmtId="0" fontId="0" fillId="7" borderId="33" xfId="0" applyFill="1" applyBorder="1"/>
    <xf numFmtId="0" fontId="0" fillId="7" borderId="34" xfId="0" applyFill="1" applyBorder="1"/>
    <xf numFmtId="166" fontId="0" fillId="7" borderId="21" xfId="0" applyNumberFormat="1" applyFill="1" applyBorder="1"/>
    <xf numFmtId="0" fontId="0" fillId="7" borderId="35" xfId="0" applyFill="1" applyBorder="1"/>
    <xf numFmtId="3" fontId="11" fillId="0" borderId="0" xfId="0" applyNumberFormat="1" applyFont="1" applyAlignment="1">
      <alignment horizontal="center" vertical="center"/>
    </xf>
    <xf numFmtId="166" fontId="7" fillId="0" borderId="0" xfId="0" applyNumberFormat="1" applyFont="1" applyAlignment="1">
      <alignment horizontal="right" vertical="center"/>
    </xf>
    <xf numFmtId="165" fontId="0" fillId="0" borderId="0" xfId="0" applyNumberFormat="1"/>
    <xf numFmtId="168" fontId="7" fillId="0" borderId="0" xfId="0" applyNumberFormat="1" applyFont="1" applyAlignment="1">
      <alignment horizontal="right" vertical="center"/>
    </xf>
    <xf numFmtId="0" fontId="1" fillId="2" borderId="0" xfId="0" applyFont="1" applyFill="1" applyAlignment="1">
      <alignment horizontal="center" wrapText="1"/>
    </xf>
    <xf numFmtId="49" fontId="0" fillId="0" borderId="0" xfId="0" applyNumberFormat="1" applyAlignment="1">
      <alignment horizontal="center"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txData>
          <cx:v>Histogram výšok faktúr, vrátane dvoch extrémnych údajov</cx:v>
        </cx:txData>
      </cx:tx>
      <cx:txPr>
        <a:bodyPr spcFirstLastPara="1" vertOverflow="ellipsis" horzOverflow="overflow" wrap="square" lIns="0" tIns="0" rIns="0" bIns="0" anchor="ctr" anchorCtr="1"/>
        <a:lstStyle/>
        <a:p>
          <a:pPr algn="ctr" rtl="0">
            <a:defRPr/>
          </a:pPr>
          <a:r>
            <a:rPr lang="sk-SK" sz="1800" b="1" i="0" u="none" strike="noStrike" baseline="0">
              <a:solidFill>
                <a:sysClr val="windowText" lastClr="000000">
                  <a:lumMod val="65000"/>
                  <a:lumOff val="35000"/>
                </a:sysClr>
              </a:solidFill>
              <a:latin typeface="Calibri" panose="020F0502020204030204"/>
            </a:rPr>
            <a:t>Histogram výšok faktúr, vrátane dvoch extrémnych údajov</a:t>
          </a:r>
        </a:p>
      </cx:txPr>
    </cx:title>
    <cx:plotArea>
      <cx:plotAreaRegion>
        <cx:series layoutId="clusteredColumn" uniqueId="{0C266EAB-922E-4D63-8FBE-7AAD1BB1DBF7}">
          <cx:tx>
            <cx:txData>
              <cx:f>_xlchart.v1.0</cx:f>
              <cx:v>výška faktúry v eurách
xi</cx:v>
            </cx:txData>
          </cx:tx>
          <cx:spPr>
            <a:solidFill>
              <a:schemeClr val="accent4">
                <a:lumMod val="75000"/>
              </a:schemeClr>
            </a:solidFill>
          </cx:spPr>
          <cx:dataId val="0"/>
          <cx:layoutPr>
            <cx:binning intervalClosed="r">
              <cx:binCount val="15"/>
            </cx:binning>
          </cx:layoutPr>
        </cx:series>
      </cx:plotAreaRegion>
      <cx:axis id="0">
        <cx:catScaling gapWidth="0"/>
        <cx:title>
          <cx:tx>
            <cx:txData>
              <cx:v>intervaly</cx:v>
            </cx:txData>
          </cx:tx>
          <cx:txPr>
            <a:bodyPr spcFirstLastPara="1" vertOverflow="ellipsis" horzOverflow="overflow" wrap="square" lIns="0" tIns="0" rIns="0" bIns="0" anchor="ctr" anchorCtr="1"/>
            <a:lstStyle/>
            <a:p>
              <a:pPr algn="ctr" rtl="0">
                <a:defRPr sz="1200"/>
              </a:pPr>
              <a:r>
                <a:rPr lang="sk-SK" sz="1200" b="0" i="0" u="none" strike="noStrike" baseline="0">
                  <a:solidFill>
                    <a:sysClr val="windowText" lastClr="000000">
                      <a:lumMod val="65000"/>
                      <a:lumOff val="35000"/>
                    </a:sysClr>
                  </a:solidFill>
                  <a:latin typeface="Calibri" panose="020F0502020204030204"/>
                </a:rPr>
                <a:t>intervaly</a:t>
              </a:r>
            </a:p>
          </cx:txPr>
        </cx:title>
        <cx:tickLabels/>
      </cx:axis>
      <cx:axis id="1">
        <cx:valScaling/>
        <cx:title>
          <cx:tx>
            <cx:txData>
              <cx:v>početnosti v jednotlivých intervaloch</cx:v>
            </cx:txData>
          </cx:tx>
          <cx:txPr>
            <a:bodyPr spcFirstLastPara="1" vertOverflow="ellipsis" horzOverflow="overflow" wrap="square" lIns="0" tIns="0" rIns="0" bIns="0" anchor="ctr" anchorCtr="1"/>
            <a:lstStyle/>
            <a:p>
              <a:pPr algn="ctr" rtl="0">
                <a:defRPr sz="1200"/>
              </a:pPr>
              <a:r>
                <a:rPr lang="sk-SK" sz="1200" b="0" i="0" u="none" strike="noStrike" baseline="0">
                  <a:solidFill>
                    <a:sysClr val="windowText" lastClr="000000">
                      <a:lumMod val="65000"/>
                      <a:lumOff val="35000"/>
                    </a:sysClr>
                  </a:solidFill>
                  <a:latin typeface="Calibri" panose="020F0502020204030204"/>
                </a:rPr>
                <a:t>početnosti v jednotlivých intervaloch</a:t>
              </a:r>
            </a:p>
          </cx:txPr>
        </cx:title>
        <cx:majorGridlines/>
        <cx:tickLabels/>
        <cx:txPr>
          <a:bodyPr spcFirstLastPara="1" vertOverflow="ellipsis" horzOverflow="overflow" wrap="square" lIns="0" tIns="0" rIns="0" bIns="0" anchor="ctr" anchorCtr="1"/>
          <a:lstStyle/>
          <a:p>
            <a:pPr algn="ctr" rtl="0">
              <a:defRPr sz="1200"/>
            </a:pPr>
            <a:endParaRPr lang="sk-SK" sz="1200" b="0" i="0" u="none" strike="noStrike" baseline="0">
              <a:solidFill>
                <a:sysClr val="windowText" lastClr="000000">
                  <a:lumMod val="65000"/>
                  <a:lumOff val="35000"/>
                </a:sysClr>
              </a:solidFill>
              <a:latin typeface="Calibri" panose="020F0502020204030204"/>
            </a:endParaRPr>
          </a:p>
        </cx:txPr>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_xlchart.v1.3</cx:f>
      </cx:numDim>
    </cx:data>
  </cx:chartData>
  <cx:chart>
    <cx:title pos="t" align="ctr" overlay="0">
      <cx:tx>
        <cx:txData>
          <cx:v>Histogram výšok faktúr bez dvoch extrémnych údajov</cx:v>
        </cx:txData>
      </cx:tx>
      <cx:txPr>
        <a:bodyPr spcFirstLastPara="1" vertOverflow="ellipsis" horzOverflow="overflow" wrap="square" lIns="0" tIns="0" rIns="0" bIns="0" anchor="ctr" anchorCtr="1"/>
        <a:lstStyle/>
        <a:p>
          <a:pPr algn="ctr" rtl="0">
            <a:defRPr sz="1800" b="1"/>
          </a:pPr>
          <a:r>
            <a:rPr lang="sk-SK" sz="1800" b="1" i="0" u="none" strike="noStrike" baseline="0">
              <a:solidFill>
                <a:sysClr val="windowText" lastClr="000000">
                  <a:lumMod val="65000"/>
                  <a:lumOff val="35000"/>
                </a:sysClr>
              </a:solidFill>
              <a:latin typeface="Calibri" panose="020F0502020204030204"/>
            </a:rPr>
            <a:t>Histogram výšok faktúr bez dvoch extrémnych údajov</a:t>
          </a:r>
        </a:p>
      </cx:txPr>
    </cx:title>
    <cx:plotArea>
      <cx:plotAreaRegion>
        <cx:series layoutId="clusteredColumn" uniqueId="{A2744CFD-C0AC-4543-86B2-2E1CA0B71BC6}">
          <cx:tx>
            <cx:txData>
              <cx:f>_xlchart.v1.2</cx:f>
              <cx:v>zoradené výšky faktúr v eurách
xi</cx:v>
            </cx:txData>
          </cx:tx>
          <cx:spPr>
            <a:solidFill>
              <a:schemeClr val="bg2">
                <a:lumMod val="50000"/>
              </a:schemeClr>
            </a:solidFill>
            <a:ln w="15875">
              <a:solidFill>
                <a:schemeClr val="bg1">
                  <a:lumMod val="85000"/>
                </a:schemeClr>
              </a:solidFill>
            </a:ln>
          </cx:spPr>
          <cx:dataId val="0"/>
          <cx:layoutPr>
            <cx:binning intervalClosed="r">
              <cx:binCount val="6"/>
            </cx:binning>
          </cx:layoutPr>
        </cx:series>
      </cx:plotAreaRegion>
      <cx:axis id="0">
        <cx:catScaling gapWidth="0"/>
        <cx:title>
          <cx:tx>
            <cx:txData>
              <cx:v>intervaly</cx:v>
            </cx:txData>
          </cx:tx>
          <cx:txPr>
            <a:bodyPr spcFirstLastPara="1" vertOverflow="ellipsis" horzOverflow="overflow" wrap="square" lIns="0" tIns="0" rIns="0" bIns="0" anchor="ctr" anchorCtr="1"/>
            <a:lstStyle/>
            <a:p>
              <a:pPr algn="ctr" rtl="0">
                <a:defRPr sz="1200"/>
              </a:pPr>
              <a:r>
                <a:rPr lang="sk-SK" sz="1200" b="0" i="0" u="none" strike="noStrike" baseline="0">
                  <a:solidFill>
                    <a:sysClr val="windowText" lastClr="000000">
                      <a:lumMod val="65000"/>
                      <a:lumOff val="35000"/>
                    </a:sysClr>
                  </a:solidFill>
                  <a:latin typeface="Calibri" panose="020F0502020204030204"/>
                </a:rPr>
                <a:t>intervaly</a:t>
              </a:r>
            </a:p>
          </cx:txPr>
        </cx:title>
        <cx:tickLabels/>
        <cx:txPr>
          <a:bodyPr spcFirstLastPara="1" vertOverflow="ellipsis" horzOverflow="overflow" wrap="square" lIns="0" tIns="0" rIns="0" bIns="0" anchor="ctr" anchorCtr="1"/>
          <a:lstStyle/>
          <a:p>
            <a:pPr algn="ctr" rtl="0">
              <a:defRPr sz="1000"/>
            </a:pPr>
            <a:endParaRPr lang="sk-SK" sz="1000" b="0" i="0" u="none" strike="noStrike" baseline="0">
              <a:solidFill>
                <a:sysClr val="windowText" lastClr="000000">
                  <a:lumMod val="65000"/>
                  <a:lumOff val="35000"/>
                </a:sysClr>
              </a:solidFill>
              <a:latin typeface="Calibri" panose="020F0502020204030204"/>
            </a:endParaRPr>
          </a:p>
        </cx:txPr>
      </cx:axis>
      <cx:axis id="1">
        <cx:valScaling/>
        <cx:title>
          <cx:tx>
            <cx:txData>
              <cx:v>početnosti v jednotlivých intervaloch</cx:v>
            </cx:txData>
          </cx:tx>
          <cx:txPr>
            <a:bodyPr spcFirstLastPara="1" vertOverflow="ellipsis" horzOverflow="overflow" wrap="square" lIns="0" tIns="0" rIns="0" bIns="0" anchor="ctr" anchorCtr="1"/>
            <a:lstStyle/>
            <a:p>
              <a:pPr algn="ctr" rtl="0">
                <a:defRPr sz="1200"/>
              </a:pPr>
              <a:r>
                <a:rPr lang="sk-SK" sz="1200" b="0" i="0" u="none" strike="noStrike" baseline="0">
                  <a:solidFill>
                    <a:sysClr val="windowText" lastClr="000000">
                      <a:lumMod val="65000"/>
                      <a:lumOff val="35000"/>
                    </a:sysClr>
                  </a:solidFill>
                  <a:latin typeface="Calibri" panose="020F0502020204030204"/>
                </a:rPr>
                <a:t>početnosti v jednotlivých intervaloch</a:t>
              </a:r>
            </a:p>
          </cx:txPr>
        </cx:title>
        <cx:majorGridlines/>
        <cx:tickLabels/>
        <cx:txPr>
          <a:bodyPr spcFirstLastPara="1" vertOverflow="ellipsis" horzOverflow="overflow" wrap="square" lIns="0" tIns="0" rIns="0" bIns="0" anchor="ctr" anchorCtr="1"/>
          <a:lstStyle/>
          <a:p>
            <a:pPr algn="ctr" rtl="0">
              <a:defRPr sz="1200"/>
            </a:pPr>
            <a:endParaRPr lang="sk-SK" sz="1200" b="0" i="0" u="none" strike="noStrike" baseline="0">
              <a:solidFill>
                <a:sysClr val="windowText" lastClr="000000">
                  <a:lumMod val="65000"/>
                  <a:lumOff val="35000"/>
                </a:sysClr>
              </a:solidFill>
              <a:latin typeface="Calibri" panose="020F0502020204030204"/>
            </a:endParaRPr>
          </a:p>
        </cx:txPr>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_xlchart.v1.7</cx:f>
      </cx:numDim>
    </cx:data>
  </cx:chartData>
  <cx:chart>
    <cx:title pos="t" align="ctr" overlay="0">
      <cx:tx>
        <cx:txData>
          <cx:v>Škatuľový graf dátového súboru</cx:v>
        </cx:txData>
      </cx:tx>
      <cx:txPr>
        <a:bodyPr spcFirstLastPara="1" vertOverflow="ellipsis" horzOverflow="overflow" wrap="square" lIns="0" tIns="0" rIns="0" bIns="0" anchor="ctr" anchorCtr="1"/>
        <a:lstStyle/>
        <a:p>
          <a:pPr algn="ctr" rtl="0">
            <a:defRPr sz="1800" b="1"/>
          </a:pPr>
          <a:r>
            <a:rPr lang="sk-SK" sz="1800" b="1" i="0" u="none" strike="noStrike" baseline="0">
              <a:solidFill>
                <a:sysClr val="windowText" lastClr="000000">
                  <a:lumMod val="65000"/>
                  <a:lumOff val="35000"/>
                </a:sysClr>
              </a:solidFill>
              <a:latin typeface="Calibri" panose="020F0502020204030204"/>
            </a:rPr>
            <a:t>Škatuľový graf dátového súboru</a:t>
          </a:r>
        </a:p>
      </cx:txPr>
    </cx:title>
    <cx:plotArea>
      <cx:plotAreaRegion>
        <cx:series layoutId="boxWhisker" uniqueId="{43518B85-D9E8-4C94-B4D0-0816E17BD1F5}">
          <cx:tx>
            <cx:txData>
              <cx:f>_xlchart.v1.6</cx:f>
              <cx:v>počet zamestnancov
k 1.7.2022
X</cx:v>
            </cx:txData>
          </cx:tx>
          <cx:spPr>
            <a:solidFill>
              <a:schemeClr val="accent4">
                <a:lumMod val="40000"/>
                <a:lumOff val="60000"/>
              </a:schemeClr>
            </a:solidFill>
          </cx:spPr>
          <cx:dataLabels>
            <cx:txPr>
              <a:bodyPr spcFirstLastPara="1" vertOverflow="ellipsis" horzOverflow="overflow" wrap="square" lIns="0" tIns="0" rIns="0" bIns="0" anchor="ctr" anchorCtr="1"/>
              <a:lstStyle/>
              <a:p>
                <a:pPr algn="ctr" rtl="0">
                  <a:defRPr sz="1050"/>
                </a:pPr>
                <a:endParaRPr lang="sk-SK" sz="1050" b="0" i="0" u="none" strike="noStrike" baseline="0">
                  <a:solidFill>
                    <a:sysClr val="windowText" lastClr="000000">
                      <a:lumMod val="65000"/>
                      <a:lumOff val="35000"/>
                    </a:sysClr>
                  </a:solidFill>
                  <a:latin typeface="Calibri" panose="020F0502020204030204"/>
                </a:endParaRPr>
              </a:p>
            </cx:txPr>
            <cx:visibility seriesName="0" categoryName="0" value="1"/>
          </cx:dataLabels>
          <cx:dataId val="0"/>
          <cx:layoutPr>
            <cx:visibility meanLine="0" meanMarker="1" nonoutliers="0" outliers="1"/>
            <cx:statistics quartileMethod="exclusive"/>
          </cx:layoutPr>
        </cx:series>
      </cx:plotAreaRegion>
      <cx:axis id="0">
        <cx:catScaling gapWidth="1"/>
        <cx:title>
          <cx:txPr>
            <a:bodyPr spcFirstLastPara="1" vertOverflow="ellipsis" horzOverflow="overflow" wrap="square" lIns="0" tIns="0" rIns="0" bIns="0" anchor="ctr" anchorCtr="1"/>
            <a:lstStyle/>
            <a:p>
              <a:pPr algn="ctr" rtl="0">
                <a:defRPr/>
              </a:pPr>
              <a:endParaRPr lang="sk-SK" sz="900" b="0" i="0" u="none" strike="noStrike" baseline="0">
                <a:solidFill>
                  <a:sysClr val="windowText" lastClr="000000">
                    <a:lumMod val="65000"/>
                    <a:lumOff val="35000"/>
                  </a:sysClr>
                </a:solidFill>
                <a:latin typeface="Calibri" panose="020F0502020204030204"/>
              </a:endParaRPr>
            </a:p>
          </cx:txPr>
        </cx:title>
        <cx:tickLabels/>
      </cx:axis>
      <cx:axis id="1">
        <cx:valScaling/>
        <cx:title>
          <cx:tx>
            <cx:txData>
              <cx:v>počet zamestnancov</cx:v>
            </cx:txData>
          </cx:tx>
          <cx:txPr>
            <a:bodyPr spcFirstLastPara="1" vertOverflow="ellipsis" horzOverflow="overflow" wrap="square" lIns="0" tIns="0" rIns="0" bIns="0" anchor="ctr" anchorCtr="1"/>
            <a:lstStyle/>
            <a:p>
              <a:pPr algn="ctr" rtl="0">
                <a:defRPr/>
              </a:pPr>
              <a:r>
                <a:rPr lang="sk-SK" sz="1200" b="0" i="0" u="none" strike="noStrike" baseline="0">
                  <a:solidFill>
                    <a:sysClr val="windowText" lastClr="000000">
                      <a:lumMod val="65000"/>
                      <a:lumOff val="35000"/>
                    </a:sysClr>
                  </a:solidFill>
                  <a:latin typeface="Calibri" panose="020F0502020204030204"/>
                </a:rPr>
                <a:t>počet zamestnancov</a:t>
              </a:r>
            </a:p>
          </cx:txPr>
        </cx:title>
        <cx:majorGridlines/>
        <cx:tickLabels/>
        <cx:txPr>
          <a:bodyPr spcFirstLastPara="1" vertOverflow="ellipsis" horzOverflow="overflow" wrap="square" lIns="0" tIns="0" rIns="0" bIns="0" anchor="ctr" anchorCtr="1"/>
          <a:lstStyle/>
          <a:p>
            <a:pPr algn="ctr" rtl="0">
              <a:defRPr sz="1200"/>
            </a:pPr>
            <a:endParaRPr lang="sk-SK" sz="1200" b="0" i="0" u="none" strike="noStrike" baseline="0">
              <a:solidFill>
                <a:sysClr val="windowText" lastClr="000000">
                  <a:lumMod val="65000"/>
                  <a:lumOff val="35000"/>
                </a:sysClr>
              </a:solidFill>
              <a:latin typeface="Calibri" panose="020F0502020204030204"/>
            </a:endParaRPr>
          </a:p>
        </cx:txPr>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numDim type="val">
        <cx:f>_xlchart.v1.5</cx:f>
      </cx:numDim>
    </cx:data>
  </cx:chartData>
  <cx:chart>
    <cx:title pos="t" align="ctr" overlay="0">
      <cx:tx>
        <cx:txData>
          <cx:v>Histogram počtu zamestnacov</cx:v>
        </cx:txData>
      </cx:tx>
      <cx:txPr>
        <a:bodyPr spcFirstLastPara="1" vertOverflow="ellipsis" horzOverflow="overflow" wrap="square" lIns="0" tIns="0" rIns="0" bIns="0" anchor="ctr" anchorCtr="1"/>
        <a:lstStyle/>
        <a:p>
          <a:pPr algn="ctr" rtl="0">
            <a:defRPr sz="1800" b="1"/>
          </a:pPr>
          <a:r>
            <a:rPr lang="sk-SK" sz="1800" b="1" i="0" u="none" strike="noStrike" baseline="0">
              <a:solidFill>
                <a:sysClr val="windowText" lastClr="000000">
                  <a:lumMod val="65000"/>
                  <a:lumOff val="35000"/>
                </a:sysClr>
              </a:solidFill>
              <a:latin typeface="Calibri" panose="020F0502020204030204"/>
            </a:rPr>
            <a:t>Histogram počtu zamestnacov</a:t>
          </a:r>
        </a:p>
      </cx:txPr>
    </cx:title>
    <cx:plotArea>
      <cx:plotAreaRegion>
        <cx:series layoutId="clusteredColumn" uniqueId="{C030B5B4-F185-4FC6-8B6E-DF8FC17079D9}">
          <cx:tx>
            <cx:txData>
              <cx:f>_xlchart.v1.4</cx:f>
              <cx:v>počet zamestnancov
k 1.7.2022
X</cx:v>
            </cx:txData>
          </cx:tx>
          <cx:spPr>
            <a:solidFill>
              <a:schemeClr val="accent6">
                <a:lumMod val="60000"/>
                <a:lumOff val="40000"/>
              </a:schemeClr>
            </a:solidFill>
            <a:ln w="12700">
              <a:solidFill>
                <a:schemeClr val="accent6">
                  <a:lumMod val="50000"/>
                </a:schemeClr>
              </a:solidFill>
            </a:ln>
          </cx:spPr>
          <cx:dataId val="0"/>
          <cx:layoutPr>
            <cx:binning intervalClosed="r"/>
          </cx:layoutPr>
        </cx:series>
      </cx:plotAreaRegion>
      <cx:axis id="0">
        <cx:catScaling gapWidth="0"/>
        <cx:title>
          <cx:tx>
            <cx:txData>
              <cx:v>kategórie podľa počtu zamestnancov</cx:v>
            </cx:txData>
          </cx:tx>
          <cx:txPr>
            <a:bodyPr spcFirstLastPara="1" vertOverflow="ellipsis" horzOverflow="overflow" wrap="square" lIns="0" tIns="0" rIns="0" bIns="0" anchor="ctr" anchorCtr="1"/>
            <a:lstStyle/>
            <a:p>
              <a:pPr algn="ctr" rtl="0">
                <a:defRPr sz="1200"/>
              </a:pPr>
              <a:r>
                <a:rPr lang="sk-SK" sz="1200" b="0" i="0" u="none" strike="noStrike" baseline="0">
                  <a:solidFill>
                    <a:sysClr val="windowText" lastClr="000000">
                      <a:lumMod val="65000"/>
                      <a:lumOff val="35000"/>
                    </a:sysClr>
                  </a:solidFill>
                  <a:latin typeface="Calibri" panose="020F0502020204030204"/>
                </a:rPr>
                <a:t>kategórie podľa počtu zamestnancov</a:t>
              </a:r>
            </a:p>
          </cx:txPr>
        </cx:title>
        <cx:tickLabels/>
        <cx:txPr>
          <a:bodyPr spcFirstLastPara="1" vertOverflow="ellipsis" horzOverflow="overflow" wrap="square" lIns="0" tIns="0" rIns="0" bIns="0" anchor="ctr" anchorCtr="1"/>
          <a:lstStyle/>
          <a:p>
            <a:pPr algn="ctr" rtl="0">
              <a:defRPr sz="1200"/>
            </a:pPr>
            <a:endParaRPr lang="sk-SK" sz="1200" b="0" i="0" u="none" strike="noStrike" baseline="0">
              <a:solidFill>
                <a:sysClr val="windowText" lastClr="000000">
                  <a:lumMod val="65000"/>
                  <a:lumOff val="35000"/>
                </a:sysClr>
              </a:solidFill>
              <a:latin typeface="Calibri" panose="020F0502020204030204"/>
            </a:endParaRPr>
          </a:p>
        </cx:txPr>
      </cx:axis>
      <cx:axis id="1">
        <cx:valScaling/>
        <cx:title>
          <cx:tx>
            <cx:txData>
              <cx:v>početnosti firiem v danej kategórii</cx:v>
            </cx:txData>
          </cx:tx>
          <cx:txPr>
            <a:bodyPr spcFirstLastPara="1" vertOverflow="ellipsis" horzOverflow="overflow" wrap="square" lIns="0" tIns="0" rIns="0" bIns="0" anchor="ctr" anchorCtr="1"/>
            <a:lstStyle/>
            <a:p>
              <a:pPr algn="ctr" rtl="0">
                <a:defRPr sz="1200"/>
              </a:pPr>
              <a:r>
                <a:rPr lang="sk-SK" sz="1200" b="0" i="0" u="none" strike="noStrike" baseline="0">
                  <a:solidFill>
                    <a:sysClr val="windowText" lastClr="000000">
                      <a:lumMod val="65000"/>
                      <a:lumOff val="35000"/>
                    </a:sysClr>
                  </a:solidFill>
                  <a:latin typeface="Calibri" panose="020F0502020204030204"/>
                </a:rPr>
                <a:t>početnosti firiem v danej kategórii</a:t>
              </a:r>
            </a:p>
          </cx:txPr>
        </cx:title>
        <cx:majorGridlines/>
        <cx:tickLabels/>
        <cx:txPr>
          <a:bodyPr spcFirstLastPara="1" vertOverflow="ellipsis" horzOverflow="overflow" wrap="square" lIns="0" tIns="0" rIns="0" bIns="0" anchor="ctr" anchorCtr="1"/>
          <a:lstStyle/>
          <a:p>
            <a:pPr algn="ctr" rtl="0">
              <a:defRPr sz="1200"/>
            </a:pPr>
            <a:endParaRPr lang="sk-SK" sz="1200" b="0" i="0" u="none" strike="noStrike" baseline="0">
              <a:solidFill>
                <a:sysClr val="windowText" lastClr="000000">
                  <a:lumMod val="65000"/>
                  <a:lumOff val="35000"/>
                </a:sysClr>
              </a:solidFill>
              <a:latin typeface="Calibri" panose="020F0502020204030204"/>
            </a:endParaRPr>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4/relationships/chartEx" Target="../charts/chartEx4.xml"/><Relationship Id="rId1" Type="http://schemas.microsoft.com/office/2014/relationships/chartEx" Target="../charts/chartEx3.xml"/></Relationships>
</file>

<file path=xl/drawings/drawing1.xml><?xml version="1.0" encoding="utf-8"?>
<xdr:wsDr xmlns:xdr="http://schemas.openxmlformats.org/drawingml/2006/spreadsheetDrawing" xmlns:a="http://schemas.openxmlformats.org/drawingml/2006/main">
  <xdr:twoCellAnchor>
    <xdr:from>
      <xdr:col>6</xdr:col>
      <xdr:colOff>82551</xdr:colOff>
      <xdr:row>52</xdr:row>
      <xdr:rowOff>38101</xdr:rowOff>
    </xdr:from>
    <xdr:to>
      <xdr:col>10</xdr:col>
      <xdr:colOff>1549400</xdr:colOff>
      <xdr:row>64</xdr:row>
      <xdr:rowOff>146050</xdr:rowOff>
    </xdr:to>
    <xdr:sp macro="" textlink="">
      <xdr:nvSpPr>
        <xdr:cNvPr id="3" name="BlokTextu 2">
          <a:extLst>
            <a:ext uri="{FF2B5EF4-FFF2-40B4-BE49-F238E27FC236}">
              <a16:creationId xmlns:a16="http://schemas.microsoft.com/office/drawing/2014/main" id="{354C3DC2-C9ED-4C3A-97A7-E84E8B719A77}"/>
            </a:ext>
          </a:extLst>
        </xdr:cNvPr>
        <xdr:cNvSpPr txBox="1"/>
      </xdr:nvSpPr>
      <xdr:spPr>
        <a:xfrm>
          <a:off x="5651501" y="11296651"/>
          <a:ext cx="5594349" cy="2368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Aj z hodnôt koeficientu šikmosti</a:t>
          </a:r>
          <a:r>
            <a:rPr lang="sk-SK" sz="1100" baseline="0"/>
            <a:t> (3,9992) a koeficientu špicatosti (15,6570), a aj z tvaru histogramu vidíme, že dáta o výškach faktúr sú silne asymetrické. </a:t>
          </a:r>
          <a:r>
            <a:rPr lang="sk-SK" sz="1100" baseline="0">
              <a:solidFill>
                <a:schemeClr val="dk1"/>
              </a:solidFill>
              <a:effectLst/>
              <a:latin typeface="+mn-lt"/>
              <a:ea typeface="+mn-ea"/>
              <a:cs typeface="+mn-cs"/>
            </a:rPr>
            <a:t>Pripomíname, že symetrické dáta majú nulový koeficient šikmosti </a:t>
          </a:r>
          <a:r>
            <a:rPr lang="sk-SK" sz="1100"/>
            <a:t>a </a:t>
          </a:r>
          <a:r>
            <a:rPr lang="sk-SK" sz="1100" baseline="0">
              <a:solidFill>
                <a:schemeClr val="dk1"/>
              </a:solidFill>
              <a:effectLst/>
              <a:latin typeface="+mn-lt"/>
              <a:ea typeface="+mn-ea"/>
              <a:cs typeface="+mn-cs"/>
            </a:rPr>
            <a:t>nulovú mieru špicatosti (excesu). </a:t>
          </a:r>
        </a:p>
        <a:p>
          <a:endParaRPr lang="sk-S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k-SK" sz="1100" baseline="0">
              <a:solidFill>
                <a:schemeClr val="dk1"/>
              </a:solidFill>
              <a:effectLst/>
              <a:latin typeface="+mn-lt"/>
              <a:ea typeface="+mn-ea"/>
              <a:cs typeface="+mn-cs"/>
            </a:rPr>
            <a:t>V dátovom súbore sa nachádzajú aj dve extrémne pozorovania, ktoré niekoľkonásobne presahujú ostatné údaje. Aj tieto odľahlé pozorovania prispievajú k vychýleniu spomínaných koeficientov a aj aritmetického priemeru. Aritmetický priemer je citlivý na extrémne údaje a dve odľahlé hodnoty faktúr (vo výške 981,92 € resp. 984,82 €) ho dokázali zvýšiť na hodnotu 176,43 €. Táto hodnota horšie charakterizuje </a:t>
          </a:r>
          <a:r>
            <a:rPr lang="sk-SK" sz="1100" baseline="0">
              <a:solidFill>
                <a:schemeClr val="dk1"/>
              </a:solidFill>
              <a:effectLst/>
              <a:latin typeface="Calibri" panose="020F0502020204030204" pitchFamily="34" charset="0"/>
              <a:ea typeface="+mn-ea"/>
              <a:cs typeface="Calibri" panose="020F0502020204030204" pitchFamily="34" charset="0"/>
            </a:rPr>
            <a:t>„takú strednú výšku faktúr”, ako napríklad medián, ktorý sa v tomto prípade rovná sume 142,02 €. </a:t>
          </a:r>
          <a:endParaRPr lang="sk-SK">
            <a:effectLst/>
          </a:endParaRPr>
        </a:p>
        <a:p>
          <a:endParaRPr lang="sk-SK" sz="1100"/>
        </a:p>
      </xdr:txBody>
    </xdr:sp>
    <xdr:clientData/>
  </xdr:twoCellAnchor>
  <xdr:twoCellAnchor>
    <xdr:from>
      <xdr:col>0</xdr:col>
      <xdr:colOff>130174</xdr:colOff>
      <xdr:row>47</xdr:row>
      <xdr:rowOff>133350</xdr:rowOff>
    </xdr:from>
    <xdr:to>
      <xdr:col>4</xdr:col>
      <xdr:colOff>984249</xdr:colOff>
      <xdr:row>72</xdr:row>
      <xdr:rowOff>95250</xdr:rowOff>
    </xdr:to>
    <mc:AlternateContent xmlns:mc="http://schemas.openxmlformats.org/markup-compatibility/2006">
      <mc:Choice xmlns:cx1="http://schemas.microsoft.com/office/drawing/2015/9/8/chartex" Requires="cx1">
        <xdr:graphicFrame macro="">
          <xdr:nvGraphicFramePr>
            <xdr:cNvPr id="4" name="Graf 3">
              <a:extLst>
                <a:ext uri="{FF2B5EF4-FFF2-40B4-BE49-F238E27FC236}">
                  <a16:creationId xmlns:a16="http://schemas.microsoft.com/office/drawing/2014/main" id="{F9F9F256-9090-455D-AA98-80A57D17528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30174" y="9696450"/>
              <a:ext cx="4968875" cy="4533900"/>
            </a:xfrm>
            <a:prstGeom prst="rect">
              <a:avLst/>
            </a:prstGeom>
            <a:solidFill>
              <a:prstClr val="white"/>
            </a:solidFill>
            <a:ln w="1">
              <a:solidFill>
                <a:prstClr val="green"/>
              </a:solidFill>
            </a:ln>
          </xdr:spPr>
          <xdr:txBody>
            <a:bodyPr vertOverflow="clip" horzOverflow="clip"/>
            <a:lstStyle/>
            <a:p>
              <a:r>
                <a:rPr lang="sk-SK" sz="1100"/>
                <a:t>Tento graf nie je k dispozícii vo vašej verzii programu Excel.
Ak tento tvar upravíte alebo ak zošit uložíte v inom formáte súboru, graf sa natrvalo poškodí.</a:t>
              </a:r>
            </a:p>
          </xdr:txBody>
        </xdr:sp>
      </mc:Fallback>
    </mc:AlternateContent>
    <xdr:clientData/>
  </xdr:twoCellAnchor>
  <xdr:twoCellAnchor>
    <xdr:from>
      <xdr:col>0</xdr:col>
      <xdr:colOff>142874</xdr:colOff>
      <xdr:row>73</xdr:row>
      <xdr:rowOff>101600</xdr:rowOff>
    </xdr:from>
    <xdr:to>
      <xdr:col>4</xdr:col>
      <xdr:colOff>990599</xdr:colOff>
      <xdr:row>96</xdr:row>
      <xdr:rowOff>38100</xdr:rowOff>
    </xdr:to>
    <mc:AlternateContent xmlns:mc="http://schemas.openxmlformats.org/markup-compatibility/2006">
      <mc:Choice xmlns:cx1="http://schemas.microsoft.com/office/drawing/2015/9/8/chartex" Requires="cx1">
        <xdr:graphicFrame macro="">
          <xdr:nvGraphicFramePr>
            <xdr:cNvPr id="5" name="Graf 4">
              <a:extLst>
                <a:ext uri="{FF2B5EF4-FFF2-40B4-BE49-F238E27FC236}">
                  <a16:creationId xmlns:a16="http://schemas.microsoft.com/office/drawing/2014/main" id="{3A3A1287-D172-47EB-8147-C3D76D06712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42874" y="14419580"/>
              <a:ext cx="4962525" cy="4142740"/>
            </a:xfrm>
            <a:prstGeom prst="rect">
              <a:avLst/>
            </a:prstGeom>
            <a:solidFill>
              <a:prstClr val="white"/>
            </a:solidFill>
            <a:ln w="1">
              <a:solidFill>
                <a:prstClr val="green"/>
              </a:solidFill>
            </a:ln>
          </xdr:spPr>
          <xdr:txBody>
            <a:bodyPr vertOverflow="clip" horzOverflow="clip"/>
            <a:lstStyle/>
            <a:p>
              <a:r>
                <a:rPr lang="sk-SK" sz="1100"/>
                <a:t>Tento graf nie je k dispozícii vo vašej verzii programu Excel.
Ak tento tvar upravíte alebo ak zošit uložíte v inom formáte súboru, graf sa natrvalo poškodí.</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4</xdr:row>
      <xdr:rowOff>52386</xdr:rowOff>
    </xdr:from>
    <xdr:to>
      <xdr:col>19</xdr:col>
      <xdr:colOff>552450</xdr:colOff>
      <xdr:row>24</xdr:row>
      <xdr:rowOff>57150</xdr:rowOff>
    </xdr:to>
    <mc:AlternateContent xmlns:mc="http://schemas.openxmlformats.org/markup-compatibility/2006">
      <mc:Choice xmlns:cx1="http://schemas.microsoft.com/office/drawing/2015/9/8/chartex" Requires="cx1">
        <xdr:graphicFrame macro="">
          <xdr:nvGraphicFramePr>
            <xdr:cNvPr id="2" name="Graf 1">
              <a:extLst>
                <a:ext uri="{FF2B5EF4-FFF2-40B4-BE49-F238E27FC236}">
                  <a16:creationId xmlns:a16="http://schemas.microsoft.com/office/drawing/2014/main" id="{B87A9C3D-22A8-4DA9-A860-789E5CA9FB1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982450" y="1363026"/>
              <a:ext cx="5334000" cy="4218624"/>
            </a:xfrm>
            <a:prstGeom prst="rect">
              <a:avLst/>
            </a:prstGeom>
            <a:solidFill>
              <a:prstClr val="white"/>
            </a:solidFill>
            <a:ln w="1">
              <a:solidFill>
                <a:prstClr val="green"/>
              </a:solidFill>
            </a:ln>
          </xdr:spPr>
          <xdr:txBody>
            <a:bodyPr vertOverflow="clip" horzOverflow="clip"/>
            <a:lstStyle/>
            <a:p>
              <a:r>
                <a:rPr lang="sk-SK" sz="1100"/>
                <a:t>Tento graf nie je k dispozícii vo vašej verzii programu Excel.
Ak tento tvar upravíte alebo ak zošit uložíte v inom formáte súboru, graf sa natrvalo poškodí.</a:t>
              </a:r>
            </a:p>
          </xdr:txBody>
        </xdr:sp>
      </mc:Fallback>
    </mc:AlternateContent>
    <xdr:clientData/>
  </xdr:twoCellAnchor>
  <xdr:twoCellAnchor>
    <xdr:from>
      <xdr:col>24</xdr:col>
      <xdr:colOff>323850</xdr:colOff>
      <xdr:row>25</xdr:row>
      <xdr:rowOff>147636</xdr:rowOff>
    </xdr:from>
    <xdr:to>
      <xdr:col>32</xdr:col>
      <xdr:colOff>590550</xdr:colOff>
      <xdr:row>47</xdr:row>
      <xdr:rowOff>190499</xdr:rowOff>
    </xdr:to>
    <mc:AlternateContent xmlns:mc="http://schemas.openxmlformats.org/markup-compatibility/2006">
      <mc:Choice xmlns:cx1="http://schemas.microsoft.com/office/drawing/2015/9/8/chartex" Requires="cx1">
        <xdr:graphicFrame macro="">
          <xdr:nvGraphicFramePr>
            <xdr:cNvPr id="3" name="Graf 2">
              <a:extLst>
                <a:ext uri="{FF2B5EF4-FFF2-40B4-BE49-F238E27FC236}">
                  <a16:creationId xmlns:a16="http://schemas.microsoft.com/office/drawing/2014/main" id="{F7D0AD43-49DE-45D7-943B-BE5520549BF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0135850" y="5855016"/>
              <a:ext cx="5143500" cy="4058603"/>
            </a:xfrm>
            <a:prstGeom prst="rect">
              <a:avLst/>
            </a:prstGeom>
            <a:solidFill>
              <a:prstClr val="white"/>
            </a:solidFill>
            <a:ln w="1">
              <a:solidFill>
                <a:prstClr val="green"/>
              </a:solidFill>
            </a:ln>
          </xdr:spPr>
          <xdr:txBody>
            <a:bodyPr vertOverflow="clip" horzOverflow="clip"/>
            <a:lstStyle/>
            <a:p>
              <a:r>
                <a:rPr lang="sk-SK" sz="1100"/>
                <a:t>Tento graf nie je k dispozícii vo vašej verzii programu Excel.
Ak tento tvar upravíte alebo ak zošit uložíte v inom formáte súboru, graf sa natrvalo poškodí.</a:t>
              </a:r>
            </a:p>
          </xdr:txBody>
        </xdr:sp>
      </mc:Fallback>
    </mc:AlternateContent>
    <xdr:clientData/>
  </xdr:twoCellAnchor>
  <xdr:twoCellAnchor>
    <xdr:from>
      <xdr:col>11</xdr:col>
      <xdr:colOff>123824</xdr:colOff>
      <xdr:row>25</xdr:row>
      <xdr:rowOff>142873</xdr:rowOff>
    </xdr:from>
    <xdr:to>
      <xdr:col>23</xdr:col>
      <xdr:colOff>552449</xdr:colOff>
      <xdr:row>47</xdr:row>
      <xdr:rowOff>171450</xdr:rowOff>
    </xdr:to>
    <xdr:sp macro="" textlink="">
      <xdr:nvSpPr>
        <xdr:cNvPr id="4" name="BlokTextu 3">
          <a:extLst>
            <a:ext uri="{FF2B5EF4-FFF2-40B4-BE49-F238E27FC236}">
              <a16:creationId xmlns:a16="http://schemas.microsoft.com/office/drawing/2014/main" id="{F1F78D2B-B94A-4B47-A4AE-BDB7891C4EA4}"/>
            </a:ext>
          </a:extLst>
        </xdr:cNvPr>
        <xdr:cNvSpPr txBox="1"/>
      </xdr:nvSpPr>
      <xdr:spPr>
        <a:xfrm>
          <a:off x="17154524" y="6410323"/>
          <a:ext cx="7743825" cy="4429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Aj z hodnôt koeficientu šikmosti</a:t>
          </a:r>
          <a:r>
            <a:rPr lang="sk-SK" sz="1100" baseline="0"/>
            <a:t> a koeficientu špicatosti, a aj z tvaru oboch grafov vidíme, že dáta o počtoch zamestnancov sú silne asymetrické. V dátovom súbore sa nachádza veľa takých firiem, ktoré majú od 1 do 35 zamestnancov, no je tam iba niekoľko spoločností, ktoré majú od 36 do 100 zamestnancov, a v súbore sú iba 3 také firmy, ktoré majú viac ako 100 zamestnancov. </a:t>
          </a:r>
        </a:p>
        <a:p>
          <a:r>
            <a:rPr lang="sk-SK" sz="1100"/>
            <a:t>O pozitívnom zošikmení dát svedčí vypočítaná hodnota </a:t>
          </a:r>
          <a:r>
            <a:rPr lang="sk-SK" sz="1100">
              <a:solidFill>
                <a:schemeClr val="dk1"/>
              </a:solidFill>
              <a:effectLst/>
              <a:latin typeface="+mn-lt"/>
              <a:ea typeface="+mn-ea"/>
              <a:cs typeface="+mn-cs"/>
            </a:rPr>
            <a:t>koeficientu šikmosti:</a:t>
          </a:r>
          <a:r>
            <a:rPr lang="sk-SK" sz="1100" baseline="0">
              <a:solidFill>
                <a:schemeClr val="dk1"/>
              </a:solidFill>
              <a:effectLst/>
              <a:latin typeface="+mn-lt"/>
              <a:ea typeface="+mn-ea"/>
              <a:cs typeface="+mn-cs"/>
            </a:rPr>
            <a:t> 2,39 &gt; 0 (pripomíname, že symetrické dáta majú nulový koeficient šikmosti). </a:t>
          </a:r>
        </a:p>
        <a:p>
          <a:r>
            <a:rPr lang="sk-SK" sz="1100"/>
            <a:t>Naše dáta o</a:t>
          </a:r>
          <a:r>
            <a:rPr lang="sk-SK" sz="1100" baseline="0"/>
            <a:t> počtoch zamestnancov stavebných a geodetických firiem sú zároveň </a:t>
          </a:r>
          <a:r>
            <a:rPr lang="sk-SK" sz="1100" baseline="0">
              <a:latin typeface="Calibri" panose="020F0502020204030204" pitchFamily="34" charset="0"/>
              <a:cs typeface="Calibri" panose="020F0502020204030204" pitchFamily="34" charset="0"/>
            </a:rPr>
            <a:t>„</a:t>
          </a:r>
          <a:r>
            <a:rPr lang="sk-SK" sz="1100" baseline="0"/>
            <a:t>dosť strmé</a:t>
          </a:r>
          <a:r>
            <a:rPr lang="sk-SK" sz="1100" baseline="0">
              <a:solidFill>
                <a:schemeClr val="dk1"/>
              </a:solidFill>
              <a:effectLst/>
              <a:latin typeface="+mn-lt"/>
              <a:ea typeface="+mn-ea"/>
              <a:cs typeface="+mn-cs"/>
            </a:rPr>
            <a:t>”, dostali sme totiž koeficient špicatosti na úrovni 7,35 &gt; 0. Aj v tomto smere sa teda líšia od normálne rozdelených údajov, ktoré majú nulovú mieru špicatosti (excesu). </a:t>
          </a:r>
        </a:p>
        <a:p>
          <a:endParaRPr lang="sk-SK" sz="1100" baseline="0">
            <a:solidFill>
              <a:schemeClr val="dk1"/>
            </a:solidFill>
            <a:effectLst/>
            <a:latin typeface="+mn-lt"/>
            <a:ea typeface="+mn-ea"/>
            <a:cs typeface="+mn-cs"/>
          </a:endParaRPr>
        </a:p>
        <a:p>
          <a:r>
            <a:rPr lang="sk-SK" sz="1100"/>
            <a:t>N</a:t>
          </a:r>
          <a:r>
            <a:rPr lang="sk-SK" sz="1100" baseline="0"/>
            <a:t>a škatuľovom grafe sú postupne zobrazené (zdola smerom nahor): </a:t>
          </a:r>
        </a:p>
        <a:p>
          <a:pPr marL="171450" indent="-171450">
            <a:buFont typeface="Courier New" panose="02070309020205020404" pitchFamily="49" charset="0"/>
            <a:buChar char="o"/>
          </a:pPr>
          <a:r>
            <a:rPr lang="sk-SK" sz="1100" baseline="0"/>
            <a:t>minimum dátového súboru (jeden zamestnanec), </a:t>
          </a:r>
        </a:p>
        <a:p>
          <a:pPr marL="171450" indent="-171450">
            <a:buFont typeface="Courier New" panose="02070309020205020404" pitchFamily="49" charset="0"/>
            <a:buChar char="o"/>
          </a:pPr>
          <a:r>
            <a:rPr lang="sk-SK" sz="1100" baseline="0"/>
            <a:t>prvý kvartil </a:t>
          </a:r>
          <a:r>
            <a:rPr lang="sk-SK" sz="1100" baseline="0">
              <a:solidFill>
                <a:schemeClr val="dk1"/>
              </a:solidFill>
              <a:effectLst/>
              <a:latin typeface="+mn-lt"/>
              <a:ea typeface="+mn-ea"/>
              <a:cs typeface="+mn-cs"/>
            </a:rPr>
            <a:t>dátového súboru </a:t>
          </a:r>
          <a:r>
            <a:rPr lang="sk-SK" sz="1100" baseline="0"/>
            <a:t>(11 zamestnancov), </a:t>
          </a:r>
        </a:p>
        <a:p>
          <a:pPr marL="171450" indent="-171450">
            <a:buFont typeface="Courier New" panose="02070309020205020404" pitchFamily="49" charset="0"/>
            <a:buChar char="o"/>
          </a:pPr>
          <a:r>
            <a:rPr lang="sk-SK" sz="1100" baseline="0"/>
            <a:t>medián </a:t>
          </a:r>
          <a:r>
            <a:rPr lang="sk-SK" sz="1100" baseline="0">
              <a:solidFill>
                <a:schemeClr val="dk1"/>
              </a:solidFill>
              <a:effectLst/>
              <a:latin typeface="+mn-lt"/>
              <a:ea typeface="+mn-ea"/>
              <a:cs typeface="+mn-cs"/>
            </a:rPr>
            <a:t>dátového súboru </a:t>
          </a:r>
          <a:r>
            <a:rPr lang="sk-SK" sz="1100" baseline="0"/>
            <a:t>(19 zamestnancov), </a:t>
          </a:r>
        </a:p>
        <a:p>
          <a:pPr marL="171450" indent="-171450">
            <a:buFont typeface="Courier New" panose="02070309020205020404" pitchFamily="49" charset="0"/>
            <a:buChar char="o"/>
          </a:pPr>
          <a:r>
            <a:rPr lang="sk-SK" sz="1100" baseline="0"/>
            <a:t>výberový priemer (cca 32 zamestnancov), </a:t>
          </a:r>
        </a:p>
        <a:p>
          <a:pPr marL="171450" indent="-171450">
            <a:buFont typeface="Courier New" panose="02070309020205020404" pitchFamily="49" charset="0"/>
            <a:buChar char="o"/>
          </a:pPr>
          <a:r>
            <a:rPr lang="sk-SK" sz="1100" baseline="0"/>
            <a:t>tretí kvartil </a:t>
          </a:r>
          <a:r>
            <a:rPr lang="sk-SK" sz="1100" baseline="0">
              <a:solidFill>
                <a:schemeClr val="dk1"/>
              </a:solidFill>
              <a:effectLst/>
              <a:latin typeface="+mn-lt"/>
              <a:ea typeface="+mn-ea"/>
              <a:cs typeface="+mn-cs"/>
            </a:rPr>
            <a:t>dátového súboru </a:t>
          </a:r>
          <a:r>
            <a:rPr lang="sk-SK" sz="1100" baseline="0"/>
            <a:t>(36 zamestnancov), </a:t>
          </a:r>
        </a:p>
        <a:p>
          <a:pPr marL="171450" indent="-171450">
            <a:buFont typeface="Courier New" panose="02070309020205020404" pitchFamily="49" charset="0"/>
            <a:buChar char="o"/>
          </a:pPr>
          <a:r>
            <a:rPr lang="sk-SK" sz="1100" baseline="0"/>
            <a:t>hodnota tretieho kvartilu zvýšená o 1,5-násobok medzikvartilového rozpätia (cca 65 zamestnancov); ide o hornú vodorovnú čiaru v škatuľovom grafe, </a:t>
          </a:r>
        </a:p>
        <a:p>
          <a:pPr marL="171450" indent="-171450">
            <a:buFont typeface="Courier New" panose="02070309020205020404" pitchFamily="49" charset="0"/>
            <a:buChar char="o"/>
          </a:pPr>
          <a:r>
            <a:rPr lang="sk-SK" sz="1100" baseline="0"/>
            <a:t>päť odľahlých pozorovaní (77, 86, 91, 114, 119 zamestnancov), ktoré sa nezmestili pod spomínanú hodnotu 65 zamestnancov, </a:t>
          </a:r>
        </a:p>
        <a:p>
          <a:pPr marL="171450" indent="-171450">
            <a:buFont typeface="Courier New" panose="02070309020205020404" pitchFamily="49" charset="0"/>
            <a:buChar char="o"/>
          </a:pPr>
          <a:r>
            <a:rPr lang="sk-SK" sz="1100" baseline="0"/>
            <a:t>a aj jedno extrémne pozorovanie (190 zamestnancov). </a:t>
          </a:r>
        </a:p>
        <a:p>
          <a:endParaRPr lang="sk-SK" sz="1100" baseline="0"/>
        </a:p>
        <a:p>
          <a:r>
            <a:rPr lang="sk-SK" sz="1100" baseline="0"/>
            <a:t>Pozitívne zošikmenie dát je možné spozorovať aj na histograme, ktorý tvarom vôbec nepripomína ani Gaussovu normálnu krivku, a ani žiadny iný symetrický tvar. </a:t>
          </a:r>
        </a:p>
        <a:p>
          <a:endParaRPr lang="sk-SK" sz="1100"/>
        </a:p>
      </xdr:txBody>
    </xdr:sp>
    <xdr:clientData/>
  </xdr:twoCellAnchor>
  <xdr:twoCellAnchor editAs="oneCell">
    <xdr:from>
      <xdr:col>21</xdr:col>
      <xdr:colOff>66675</xdr:colOff>
      <xdr:row>4</xdr:row>
      <xdr:rowOff>9525</xdr:rowOff>
    </xdr:from>
    <xdr:to>
      <xdr:col>33</xdr:col>
      <xdr:colOff>523875</xdr:colOff>
      <xdr:row>20</xdr:row>
      <xdr:rowOff>123825</xdr:rowOff>
    </xdr:to>
    <xdr:pic>
      <xdr:nvPicPr>
        <xdr:cNvPr id="6" name="Obrázok 5" descr="Pomocný obrázok - vysvetlenie škatuľového grafu">
          <a:extLst>
            <a:ext uri="{FF2B5EF4-FFF2-40B4-BE49-F238E27FC236}">
              <a16:creationId xmlns:a16="http://schemas.microsoft.com/office/drawing/2014/main" id="{849E1E54-9E5E-4726-B4EF-043CCDD695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193375" y="1343025"/>
          <a:ext cx="7772400" cy="3886200"/>
        </a:xfrm>
        <a:prstGeom prst="rect">
          <a:avLst/>
        </a:prstGeom>
      </xdr:spPr>
    </xdr:pic>
    <xdr:clientData/>
  </xdr:twoCellAnchor>
  <xdr:twoCellAnchor>
    <xdr:from>
      <xdr:col>5</xdr:col>
      <xdr:colOff>314325</xdr:colOff>
      <xdr:row>57</xdr:row>
      <xdr:rowOff>38100</xdr:rowOff>
    </xdr:from>
    <xdr:to>
      <xdr:col>10</xdr:col>
      <xdr:colOff>409575</xdr:colOff>
      <xdr:row>78</xdr:row>
      <xdr:rowOff>152400</xdr:rowOff>
    </xdr:to>
    <xdr:sp macro="" textlink="">
      <xdr:nvSpPr>
        <xdr:cNvPr id="7" name="BlokTextu 6">
          <a:extLst>
            <a:ext uri="{FF2B5EF4-FFF2-40B4-BE49-F238E27FC236}">
              <a16:creationId xmlns:a16="http://schemas.microsoft.com/office/drawing/2014/main" id="{63057F2E-4836-4698-BB64-28C5E246E779}"/>
            </a:ext>
          </a:extLst>
        </xdr:cNvPr>
        <xdr:cNvSpPr txBox="1"/>
      </xdr:nvSpPr>
      <xdr:spPr>
        <a:xfrm>
          <a:off x="5353050" y="12715875"/>
          <a:ext cx="5991225" cy="411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Z hodnôt</a:t>
          </a:r>
          <a:r>
            <a:rPr lang="sk-SK" sz="1100" baseline="0"/>
            <a:t> vypočítaných ukazovateľov vidíme, že dáta o počtoch zamestnancov vybraných stavebných a geodetických firiem sú rozdelené nesymetricky a nerovnomerne. Kým hodnoty minima a prvého kvartilu sú k sebe celkom blízko (1 resp. 11), hodnota maxima je veľmi vzdialená od hodnoty tretieho kvartilu (190 vs. 33). Inými slovami: kým hodnota medzikvartilového rozpätia je len 22, variačné rozpätie sa rovná hodnote 189. Aj z hodnôt decilov vidíme, že rozdelenie dát nie je ani rovnomerné, ani symetrické. </a:t>
          </a:r>
        </a:p>
        <a:p>
          <a:endParaRPr lang="sk-SK" sz="1100" baseline="0"/>
        </a:p>
        <a:p>
          <a:r>
            <a:rPr lang="sk-SK" sz="1100" baseline="0"/>
            <a:t>Aj na základe vzájomného porovnania hodnoty mediánu a </a:t>
          </a:r>
          <a:r>
            <a:rPr lang="sk-SK" sz="1100" baseline="0">
              <a:solidFill>
                <a:schemeClr val="dk1"/>
              </a:solidFill>
              <a:effectLst/>
              <a:latin typeface="+mn-lt"/>
              <a:ea typeface="+mn-ea"/>
              <a:cs typeface="+mn-cs"/>
            </a:rPr>
            <a:t>výberového priemeru </a:t>
          </a:r>
          <a:r>
            <a:rPr lang="sk-SK" sz="1100" baseline="0"/>
            <a:t>môžeme skonštatovať, že dáta nie sú symetrické. Hodnota mediánu je len 19 zamestnancov, kým hodnota aritmetického priemeru je 31,56 zamestnanca. Táto odlišnosť svedčí aj o tom, že sa v dátovom súbore nachádzajú aj odľahlé pozorovania, ktoré vychýlili hodnotu aritmetického priemeru smerom nahor. </a:t>
          </a:r>
        </a:p>
        <a:p>
          <a:endParaRPr lang="sk-SK" sz="1100" baseline="0"/>
        </a:p>
        <a:p>
          <a:r>
            <a:rPr lang="sk-SK" sz="1100" b="0"/>
            <a:t>Hodnota </a:t>
          </a:r>
          <a:r>
            <a:rPr lang="sk-SK" sz="1100" b="0" i="0" u="none" strike="noStrike">
              <a:solidFill>
                <a:schemeClr val="dk1"/>
              </a:solidFill>
              <a:effectLst/>
              <a:latin typeface="+mn-lt"/>
              <a:ea typeface="+mn-ea"/>
              <a:cs typeface="+mn-cs"/>
            </a:rPr>
            <a:t>výberového rozptylu</a:t>
          </a:r>
          <a:r>
            <a:rPr lang="sk-SK" sz="1100" b="0" i="0" u="none" strike="noStrike" baseline="0">
              <a:solidFill>
                <a:schemeClr val="dk1"/>
              </a:solidFill>
              <a:effectLst/>
              <a:latin typeface="+mn-lt"/>
              <a:ea typeface="+mn-ea"/>
              <a:cs typeface="+mn-cs"/>
            </a:rPr>
            <a:t> vyšla na úrovni 1297,76 a hodnota štandardnej odchýlky je 36,02 zamestnanca. Variačný koeficient dátového súboru je 1,1415. Tieto hodnoty </a:t>
          </a:r>
          <a:r>
            <a:rPr lang="sk-SK" sz="1100" b="0" i="0" u="none" strike="noStrike" baseline="0">
              <a:solidFill>
                <a:schemeClr val="dk1"/>
              </a:solidFill>
              <a:effectLst/>
              <a:latin typeface="Calibri" panose="020F0502020204030204" pitchFamily="34" charset="0"/>
              <a:ea typeface="+mn-ea"/>
              <a:cs typeface="Calibri" panose="020F0502020204030204" pitchFamily="34" charset="0"/>
            </a:rPr>
            <a:t>„samé o sebe” poskytujú len malú mieru informácie a osobitne je náročné ich interpretovať. Skôr by sa hodili pri porovnávaní miery variability dvoch alebo viacerých súborov, t. j. keby sme variabilitu </a:t>
          </a:r>
          <a:r>
            <a:rPr lang="sk-SK" sz="1100" baseline="0">
              <a:solidFill>
                <a:schemeClr val="dk1"/>
              </a:solidFill>
              <a:effectLst/>
              <a:latin typeface="+mn-lt"/>
              <a:ea typeface="+mn-ea"/>
              <a:cs typeface="+mn-cs"/>
            </a:rPr>
            <a:t>dát o počtoch zamestnancov vybraných stavebných a geodetických firiem chceli napríklad porovnať s mierou rozptýlenosti počtu zamestnancov iných firiem, napríklad v súbore spoločností z oblasti IT. </a:t>
          </a:r>
        </a:p>
        <a:p>
          <a:r>
            <a:rPr lang="sk-SK" sz="1100" baseline="0">
              <a:solidFill>
                <a:schemeClr val="dk1"/>
              </a:solidFill>
              <a:effectLst/>
              <a:latin typeface="+mn-lt"/>
              <a:ea typeface="+mn-ea"/>
              <a:cs typeface="+mn-cs"/>
            </a:rPr>
            <a:t>Práve v takomto kontexte sa miery variability používajú najčastejšie: pri vzájomnom porovnávaní rozptýlenosti viacerých súborov (aby sme vedeli povedať, či sú nejaké dáta viac alebo menej rozptýlené, v porovnaní s inými dátami).</a:t>
          </a:r>
        </a:p>
        <a:p>
          <a:endParaRPr lang="sk-SK"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árok32">
    <tabColor rgb="FF92D050"/>
  </sheetPr>
  <dimension ref="A1:M56"/>
  <sheetViews>
    <sheetView topLeftCell="A7" workbookViewId="0">
      <selection activeCell="A3" sqref="A3:I3"/>
    </sheetView>
  </sheetViews>
  <sheetFormatPr defaultRowHeight="14.4" x14ac:dyDescent="0.3"/>
  <cols>
    <col min="1" max="2" width="15.21875" customWidth="1"/>
    <col min="3" max="5" width="14.77734375" customWidth="1"/>
    <col min="6" max="7" width="5.21875" customWidth="1"/>
    <col min="8" max="8" width="21.5546875" customWidth="1"/>
    <col min="9" max="10" width="16.21875" customWidth="1"/>
    <col min="11" max="11" width="27.44140625" bestFit="1" customWidth="1"/>
  </cols>
  <sheetData>
    <row r="1" spans="1:13" ht="29.25" customHeight="1" x14ac:dyDescent="0.3">
      <c r="A1" s="79" t="s">
        <v>51</v>
      </c>
      <c r="B1" s="79"/>
      <c r="C1" s="79"/>
      <c r="D1" s="79"/>
      <c r="E1" s="79"/>
      <c r="F1" s="79"/>
      <c r="G1" s="79"/>
      <c r="H1" s="79"/>
      <c r="I1" s="79"/>
      <c r="J1" s="32"/>
      <c r="K1" s="32"/>
    </row>
    <row r="3" spans="1:13" ht="45" customHeight="1" x14ac:dyDescent="0.3">
      <c r="A3" s="80" t="s">
        <v>88</v>
      </c>
      <c r="B3" s="80"/>
      <c r="C3" s="80"/>
      <c r="D3" s="80"/>
      <c r="E3" s="80"/>
      <c r="F3" s="80"/>
      <c r="G3" s="80"/>
      <c r="H3" s="80"/>
      <c r="I3" s="80"/>
      <c r="J3" s="54"/>
      <c r="K3" s="54"/>
    </row>
    <row r="4" spans="1:13" ht="15" thickBot="1" x14ac:dyDescent="0.35"/>
    <row r="5" spans="1:13" x14ac:dyDescent="0.3">
      <c r="A5" s="55"/>
      <c r="B5" s="56" t="s">
        <v>83</v>
      </c>
      <c r="C5" s="63"/>
      <c r="D5" s="64" t="s">
        <v>83</v>
      </c>
      <c r="E5" s="65"/>
      <c r="H5" s="12" t="s">
        <v>29</v>
      </c>
      <c r="K5" s="12" t="s">
        <v>40</v>
      </c>
      <c r="L5" s="3"/>
      <c r="M5" s="2"/>
    </row>
    <row r="6" spans="1:13" ht="44.4" x14ac:dyDescent="0.35">
      <c r="A6" s="61" t="s">
        <v>3</v>
      </c>
      <c r="B6" s="62" t="s">
        <v>4</v>
      </c>
      <c r="C6" s="66" t="s">
        <v>3</v>
      </c>
      <c r="D6" s="67" t="s">
        <v>84</v>
      </c>
      <c r="E6" s="68" t="s">
        <v>85</v>
      </c>
      <c r="H6" s="13" t="s">
        <v>87</v>
      </c>
      <c r="I6" s="1" t="s">
        <v>0</v>
      </c>
      <c r="J6" s="1" t="s">
        <v>30</v>
      </c>
      <c r="K6" s="16" t="s">
        <v>49</v>
      </c>
      <c r="L6" s="1"/>
      <c r="M6" s="1"/>
    </row>
    <row r="7" spans="1:13" x14ac:dyDescent="0.3">
      <c r="A7" s="57">
        <v>1</v>
      </c>
      <c r="B7" s="58">
        <v>142.02000000000001</v>
      </c>
      <c r="C7" s="69">
        <v>19</v>
      </c>
      <c r="D7" s="70">
        <v>44.22</v>
      </c>
      <c r="E7" s="71">
        <v>1</v>
      </c>
      <c r="H7" s="14">
        <f>AVERAGE($B$7:$B$46)</f>
        <v>176.43150000000009</v>
      </c>
      <c r="I7" s="11">
        <f>B7-$H$7</f>
        <v>-34.411500000000075</v>
      </c>
      <c r="J7" s="9">
        <f>I7^2</f>
        <v>1184.1513322500052</v>
      </c>
      <c r="K7" s="25">
        <f>SUM($J$7:$J$46)/(COUNTA($A$7:$A$46)-1)</f>
        <v>36654.505325897444</v>
      </c>
      <c r="L7" s="5"/>
      <c r="M7" s="10"/>
    </row>
    <row r="8" spans="1:13" x14ac:dyDescent="0.3">
      <c r="A8" s="57">
        <v>2</v>
      </c>
      <c r="B8" s="58">
        <v>121.22</v>
      </c>
      <c r="C8" s="69">
        <v>23</v>
      </c>
      <c r="D8" s="70">
        <v>44.22</v>
      </c>
      <c r="E8" s="71">
        <v>2</v>
      </c>
      <c r="H8" s="15"/>
      <c r="I8" s="11">
        <f t="shared" ref="I8:I46" si="0">B8-$H$7</f>
        <v>-55.211500000000086</v>
      </c>
      <c r="J8" s="9">
        <f t="shared" ref="J8:J46" si="1">I8^2</f>
        <v>3048.3097322500093</v>
      </c>
      <c r="K8" s="26"/>
      <c r="L8" s="5"/>
      <c r="M8" s="10"/>
    </row>
    <row r="9" spans="1:13" x14ac:dyDescent="0.3">
      <c r="A9" s="57">
        <v>3</v>
      </c>
      <c r="B9" s="58">
        <v>142.02000000000001</v>
      </c>
      <c r="C9" s="69">
        <v>39</v>
      </c>
      <c r="D9" s="70">
        <v>70.48</v>
      </c>
      <c r="E9" s="71">
        <v>3</v>
      </c>
      <c r="H9" s="12" t="s">
        <v>1</v>
      </c>
      <c r="I9" s="11">
        <f t="shared" si="0"/>
        <v>-34.411500000000075</v>
      </c>
      <c r="J9" s="9">
        <f t="shared" si="1"/>
        <v>1184.1513322500052</v>
      </c>
      <c r="K9" s="16" t="s">
        <v>31</v>
      </c>
      <c r="L9" s="1"/>
    </row>
    <row r="10" spans="1:13" x14ac:dyDescent="0.3">
      <c r="A10" s="57">
        <v>4</v>
      </c>
      <c r="B10" s="58">
        <v>113.83</v>
      </c>
      <c r="C10" s="69">
        <v>29</v>
      </c>
      <c r="D10" s="70">
        <v>72.25</v>
      </c>
      <c r="E10" s="71">
        <v>4</v>
      </c>
      <c r="H10" s="16" t="s">
        <v>33</v>
      </c>
      <c r="I10" s="11">
        <f t="shared" si="0"/>
        <v>-62.601500000000087</v>
      </c>
      <c r="J10" s="9">
        <f t="shared" si="1"/>
        <v>3918.9478022500107</v>
      </c>
      <c r="K10" s="27">
        <f>_xlfn.VAR.S($B$7:$B$46)</f>
        <v>36654.505325897386</v>
      </c>
      <c r="L10" s="5"/>
      <c r="M10" s="10"/>
    </row>
    <row r="11" spans="1:13" x14ac:dyDescent="0.3">
      <c r="A11" s="57">
        <v>5</v>
      </c>
      <c r="B11" s="58">
        <v>178.87</v>
      </c>
      <c r="C11" s="69">
        <v>9</v>
      </c>
      <c r="D11" s="70">
        <v>91.4</v>
      </c>
      <c r="E11" s="71">
        <v>5</v>
      </c>
      <c r="H11" s="17">
        <f>_xlfn.MODE.MULT($B$7:$B$46)</f>
        <v>142.02000000000001</v>
      </c>
      <c r="I11" s="11">
        <f t="shared" si="0"/>
        <v>2.4384999999999195</v>
      </c>
      <c r="J11" s="9">
        <f t="shared" si="1"/>
        <v>5.9462822499996077</v>
      </c>
      <c r="K11" s="5"/>
      <c r="L11" s="5"/>
    </row>
    <row r="12" spans="1:13" x14ac:dyDescent="0.3">
      <c r="A12" s="57">
        <v>6</v>
      </c>
      <c r="B12" s="58">
        <v>111.72</v>
      </c>
      <c r="C12" s="69">
        <v>7</v>
      </c>
      <c r="D12" s="70">
        <v>98.43</v>
      </c>
      <c r="E12" s="71">
        <v>6</v>
      </c>
      <c r="H12" s="14">
        <f>_xlfn.MODE.SNGL($B$7:$B$46)</f>
        <v>142.02000000000001</v>
      </c>
      <c r="I12" s="11">
        <f t="shared" si="0"/>
        <v>-64.711500000000086</v>
      </c>
      <c r="J12" s="9">
        <f t="shared" si="1"/>
        <v>4187.5782322500108</v>
      </c>
      <c r="K12" s="15"/>
      <c r="L12" s="5"/>
      <c r="M12" s="5"/>
    </row>
    <row r="13" spans="1:13" x14ac:dyDescent="0.3">
      <c r="A13" s="57">
        <v>7</v>
      </c>
      <c r="B13" s="58">
        <v>98.43</v>
      </c>
      <c r="C13" s="69">
        <v>10</v>
      </c>
      <c r="D13" s="70">
        <v>105.4</v>
      </c>
      <c r="E13" s="71">
        <v>7</v>
      </c>
      <c r="H13" s="15"/>
      <c r="I13" s="11">
        <f t="shared" si="0"/>
        <v>-78.001500000000078</v>
      </c>
      <c r="J13" s="9">
        <f t="shared" si="1"/>
        <v>6084.2340022500121</v>
      </c>
      <c r="K13" s="28" t="s">
        <v>41</v>
      </c>
      <c r="L13" s="5"/>
      <c r="M13" s="5"/>
    </row>
    <row r="14" spans="1:13" x14ac:dyDescent="0.3">
      <c r="A14" s="57">
        <v>8</v>
      </c>
      <c r="B14" s="58">
        <v>157.25</v>
      </c>
      <c r="C14" s="69">
        <v>6</v>
      </c>
      <c r="D14" s="70">
        <v>111.72</v>
      </c>
      <c r="E14" s="71">
        <v>8</v>
      </c>
      <c r="H14" s="12" t="s">
        <v>42</v>
      </c>
      <c r="I14" s="11">
        <f t="shared" si="0"/>
        <v>-19.181500000000085</v>
      </c>
      <c r="J14" s="9">
        <f t="shared" si="1"/>
        <v>367.92994225000325</v>
      </c>
      <c r="K14" s="29" t="s">
        <v>48</v>
      </c>
      <c r="L14" s="5"/>
      <c r="M14" s="5"/>
    </row>
    <row r="15" spans="1:13" x14ac:dyDescent="0.3">
      <c r="A15" s="57">
        <v>9</v>
      </c>
      <c r="B15" s="58">
        <v>91.4</v>
      </c>
      <c r="C15" s="69">
        <v>12</v>
      </c>
      <c r="D15" s="70">
        <v>111.72</v>
      </c>
      <c r="E15" s="71">
        <v>9</v>
      </c>
      <c r="H15" s="16" t="s">
        <v>34</v>
      </c>
      <c r="I15" s="11">
        <f t="shared" si="0"/>
        <v>-85.031500000000079</v>
      </c>
      <c r="J15" s="9">
        <f t="shared" si="1"/>
        <v>7230.3559922500135</v>
      </c>
      <c r="K15" s="17">
        <f>SQRT(K7)</f>
        <v>191.45366365232462</v>
      </c>
      <c r="L15" s="5"/>
      <c r="M15" s="5"/>
    </row>
    <row r="16" spans="1:13" x14ac:dyDescent="0.3">
      <c r="A16" s="57">
        <v>10</v>
      </c>
      <c r="B16" s="58">
        <v>105.4</v>
      </c>
      <c r="C16" s="69">
        <v>15</v>
      </c>
      <c r="D16" s="70">
        <v>111.72</v>
      </c>
      <c r="E16" s="71">
        <v>10</v>
      </c>
      <c r="H16" s="14">
        <f>MEDIAN($B$7:$B$46)</f>
        <v>142.02000000000001</v>
      </c>
      <c r="I16" s="11">
        <f t="shared" si="0"/>
        <v>-71.031500000000079</v>
      </c>
      <c r="J16" s="9">
        <f t="shared" si="1"/>
        <v>5045.4739922500112</v>
      </c>
      <c r="K16" s="26"/>
      <c r="L16" s="5"/>
      <c r="M16" s="5"/>
    </row>
    <row r="17" spans="1:13" x14ac:dyDescent="0.3">
      <c r="A17" s="57">
        <v>11</v>
      </c>
      <c r="B17" s="58">
        <v>193.77</v>
      </c>
      <c r="C17" s="69">
        <v>32</v>
      </c>
      <c r="D17" s="70">
        <v>111.72</v>
      </c>
      <c r="E17" s="71">
        <v>11</v>
      </c>
      <c r="H17" s="15"/>
      <c r="I17" s="11">
        <f t="shared" si="0"/>
        <v>17.338499999999925</v>
      </c>
      <c r="J17" s="9">
        <f t="shared" si="1"/>
        <v>300.62358224999741</v>
      </c>
      <c r="K17" s="16" t="s">
        <v>32</v>
      </c>
      <c r="L17" s="5"/>
      <c r="M17" s="5"/>
    </row>
    <row r="18" spans="1:13" x14ac:dyDescent="0.3">
      <c r="A18" s="57">
        <v>12</v>
      </c>
      <c r="B18" s="58">
        <v>111.72</v>
      </c>
      <c r="C18" s="69">
        <v>30</v>
      </c>
      <c r="D18" s="70">
        <v>113.65</v>
      </c>
      <c r="E18" s="71">
        <v>12</v>
      </c>
      <c r="H18" s="12" t="s">
        <v>43</v>
      </c>
      <c r="I18" s="11">
        <f t="shared" si="0"/>
        <v>-64.711500000000086</v>
      </c>
      <c r="J18" s="9">
        <f t="shared" si="1"/>
        <v>4187.5782322500108</v>
      </c>
      <c r="K18" s="14">
        <f>_xlfn.STDEV.S($B$7:$B$46)</f>
        <v>191.45366365232445</v>
      </c>
      <c r="L18" s="5"/>
      <c r="M18" s="5"/>
    </row>
    <row r="19" spans="1:13" x14ac:dyDescent="0.3">
      <c r="A19" s="57">
        <v>13</v>
      </c>
      <c r="B19" s="58">
        <v>198.91</v>
      </c>
      <c r="C19" s="69">
        <v>4</v>
      </c>
      <c r="D19" s="70">
        <v>113.83</v>
      </c>
      <c r="E19" s="71">
        <v>13</v>
      </c>
      <c r="H19" s="16" t="s">
        <v>36</v>
      </c>
      <c r="I19" s="11">
        <f t="shared" si="0"/>
        <v>22.478499999999912</v>
      </c>
      <c r="J19" s="9">
        <f t="shared" si="1"/>
        <v>505.28296224999605</v>
      </c>
      <c r="K19" s="5"/>
      <c r="L19" s="5"/>
      <c r="M19" s="5"/>
    </row>
    <row r="20" spans="1:13" x14ac:dyDescent="0.3">
      <c r="A20" s="57">
        <v>14</v>
      </c>
      <c r="B20" s="58">
        <v>984.82</v>
      </c>
      <c r="C20" s="69">
        <v>31</v>
      </c>
      <c r="D20" s="70">
        <v>116.27</v>
      </c>
      <c r="E20" s="71">
        <v>14</v>
      </c>
      <c r="H20" s="17">
        <f>_xlfn.QUARTILE.INC($B$7:$B$46,0)</f>
        <v>44.22</v>
      </c>
      <c r="I20" s="11">
        <f t="shared" si="0"/>
        <v>808.38850000000002</v>
      </c>
      <c r="J20" s="9">
        <f t="shared" si="1"/>
        <v>653491.96693225007</v>
      </c>
      <c r="K20" s="15"/>
      <c r="L20" s="5"/>
      <c r="M20" s="5"/>
    </row>
    <row r="21" spans="1:13" x14ac:dyDescent="0.3">
      <c r="A21" s="57">
        <v>15</v>
      </c>
      <c r="B21" s="58">
        <v>111.72</v>
      </c>
      <c r="C21" s="69">
        <v>33</v>
      </c>
      <c r="D21" s="70">
        <v>119.02</v>
      </c>
      <c r="E21" s="71">
        <v>15</v>
      </c>
      <c r="H21" s="14">
        <f>MIN($B$7:$B$46)</f>
        <v>44.22</v>
      </c>
      <c r="I21" s="11">
        <f t="shared" si="0"/>
        <v>-64.711500000000086</v>
      </c>
      <c r="J21" s="9">
        <f t="shared" si="1"/>
        <v>4187.5782322500108</v>
      </c>
      <c r="K21" s="75"/>
      <c r="L21" s="5"/>
      <c r="M21" s="5"/>
    </row>
    <row r="22" spans="1:13" x14ac:dyDescent="0.3">
      <c r="A22" s="57">
        <v>16</v>
      </c>
      <c r="B22" s="58">
        <v>185.31</v>
      </c>
      <c r="C22" s="69">
        <v>2</v>
      </c>
      <c r="D22" s="70">
        <v>121.22</v>
      </c>
      <c r="E22" s="71">
        <v>16</v>
      </c>
      <c r="I22" s="11">
        <f t="shared" si="0"/>
        <v>8.8784999999999172</v>
      </c>
      <c r="J22" s="9">
        <f t="shared" si="1"/>
        <v>78.827762249998528</v>
      </c>
      <c r="K22" s="76"/>
      <c r="L22" s="5"/>
      <c r="M22" s="5"/>
    </row>
    <row r="23" spans="1:13" x14ac:dyDescent="0.3">
      <c r="A23" s="57">
        <v>17</v>
      </c>
      <c r="B23" s="58">
        <v>195.32</v>
      </c>
      <c r="C23" s="69">
        <v>25</v>
      </c>
      <c r="D23" s="70">
        <v>128.26</v>
      </c>
      <c r="E23" s="71">
        <v>17</v>
      </c>
      <c r="H23" s="12" t="s">
        <v>44</v>
      </c>
      <c r="I23" s="11">
        <f t="shared" si="0"/>
        <v>18.888499999999908</v>
      </c>
      <c r="J23" s="9">
        <f t="shared" si="1"/>
        <v>356.77543224999653</v>
      </c>
      <c r="K23" s="76"/>
      <c r="L23" s="5"/>
      <c r="M23" s="5"/>
    </row>
    <row r="24" spans="1:13" x14ac:dyDescent="0.3">
      <c r="A24" s="57">
        <v>18</v>
      </c>
      <c r="B24" s="58">
        <v>981.92</v>
      </c>
      <c r="C24" s="69">
        <v>28</v>
      </c>
      <c r="D24" s="70">
        <v>132.85</v>
      </c>
      <c r="E24" s="71">
        <v>18</v>
      </c>
      <c r="H24" s="16" t="s">
        <v>35</v>
      </c>
      <c r="I24" s="11">
        <f t="shared" si="0"/>
        <v>805.48849999999993</v>
      </c>
      <c r="J24" s="9">
        <f t="shared" si="1"/>
        <v>648811.72363224986</v>
      </c>
      <c r="K24" s="15"/>
      <c r="L24" s="5"/>
      <c r="M24" s="5"/>
    </row>
    <row r="25" spans="1:13" x14ac:dyDescent="0.3">
      <c r="A25" s="57">
        <v>19</v>
      </c>
      <c r="B25" s="58">
        <v>44.22</v>
      </c>
      <c r="C25" s="69">
        <v>24</v>
      </c>
      <c r="D25" s="70">
        <v>136.88</v>
      </c>
      <c r="E25" s="71">
        <v>19</v>
      </c>
      <c r="H25" s="14">
        <f>_xlfn.QUARTILE.INC($B$7:$B$46,1)</f>
        <v>111.72</v>
      </c>
      <c r="I25" s="11">
        <f t="shared" si="0"/>
        <v>-132.21150000000009</v>
      </c>
      <c r="J25" s="9">
        <f t="shared" si="1"/>
        <v>17479.880732250022</v>
      </c>
      <c r="K25" s="75"/>
      <c r="L25" s="5"/>
      <c r="M25" s="5"/>
    </row>
    <row r="26" spans="1:13" x14ac:dyDescent="0.3">
      <c r="A26" s="57">
        <v>20</v>
      </c>
      <c r="B26" s="58">
        <v>151.9</v>
      </c>
      <c r="C26" s="69">
        <v>1</v>
      </c>
      <c r="D26" s="70">
        <v>142.02000000000001</v>
      </c>
      <c r="E26" s="71">
        <v>20</v>
      </c>
      <c r="H26" s="15"/>
      <c r="I26" s="11">
        <f t="shared" si="0"/>
        <v>-24.531500000000079</v>
      </c>
      <c r="J26" s="9">
        <f t="shared" si="1"/>
        <v>601.79449225000394</v>
      </c>
      <c r="K26" s="76"/>
      <c r="L26" s="5"/>
      <c r="M26" s="5"/>
    </row>
    <row r="27" spans="1:13" x14ac:dyDescent="0.3">
      <c r="A27" s="57">
        <v>21</v>
      </c>
      <c r="B27" s="58">
        <v>142.02000000000001</v>
      </c>
      <c r="C27" s="69">
        <v>3</v>
      </c>
      <c r="D27" s="70">
        <v>142.02000000000001</v>
      </c>
      <c r="E27" s="71">
        <v>21</v>
      </c>
      <c r="H27" s="12" t="s">
        <v>45</v>
      </c>
      <c r="I27" s="11">
        <f t="shared" si="0"/>
        <v>-34.411500000000075</v>
      </c>
      <c r="J27" s="9">
        <f t="shared" si="1"/>
        <v>1184.1513322500052</v>
      </c>
      <c r="K27" s="76"/>
      <c r="L27" s="5"/>
      <c r="M27" s="5"/>
    </row>
    <row r="28" spans="1:13" x14ac:dyDescent="0.3">
      <c r="A28" s="57">
        <v>22</v>
      </c>
      <c r="B28" s="58">
        <v>147.11000000000001</v>
      </c>
      <c r="C28" s="69">
        <v>21</v>
      </c>
      <c r="D28" s="70">
        <v>142.02000000000001</v>
      </c>
      <c r="E28" s="71">
        <v>22</v>
      </c>
      <c r="H28" s="16" t="s">
        <v>37</v>
      </c>
      <c r="I28" s="11">
        <f t="shared" si="0"/>
        <v>-29.321500000000071</v>
      </c>
      <c r="J28" s="9">
        <f t="shared" si="1"/>
        <v>859.75036225000417</v>
      </c>
      <c r="K28" s="15"/>
      <c r="L28" s="5"/>
      <c r="M28" s="5"/>
    </row>
    <row r="29" spans="1:13" x14ac:dyDescent="0.3">
      <c r="A29" s="57">
        <v>23</v>
      </c>
      <c r="B29" s="58">
        <v>44.22</v>
      </c>
      <c r="C29" s="69">
        <v>26</v>
      </c>
      <c r="D29" s="70">
        <v>142.02000000000001</v>
      </c>
      <c r="E29" s="71">
        <v>23</v>
      </c>
      <c r="H29" s="14">
        <f>_xlfn.QUARTILE.INC($B$7:$B$46,2)</f>
        <v>142.02000000000001</v>
      </c>
      <c r="I29" s="11">
        <f t="shared" si="0"/>
        <v>-132.21150000000009</v>
      </c>
      <c r="J29" s="9">
        <f t="shared" si="1"/>
        <v>17479.880732250022</v>
      </c>
      <c r="K29" s="75"/>
      <c r="L29" s="5"/>
      <c r="M29" s="5"/>
    </row>
    <row r="30" spans="1:13" x14ac:dyDescent="0.3">
      <c r="A30" s="57">
        <v>24</v>
      </c>
      <c r="B30" s="58">
        <v>136.88</v>
      </c>
      <c r="C30" s="69">
        <v>35</v>
      </c>
      <c r="D30" s="70">
        <v>142.02000000000001</v>
      </c>
      <c r="E30" s="71">
        <v>24</v>
      </c>
      <c r="H30" s="18"/>
      <c r="I30" s="11">
        <f t="shared" si="0"/>
        <v>-39.55150000000009</v>
      </c>
      <c r="J30" s="9">
        <f t="shared" si="1"/>
        <v>1564.3211522500071</v>
      </c>
      <c r="K30" s="77"/>
      <c r="L30" s="5"/>
      <c r="M30" s="5"/>
    </row>
    <row r="31" spans="1:13" x14ac:dyDescent="0.3">
      <c r="A31" s="57">
        <v>25</v>
      </c>
      <c r="B31" s="58">
        <v>128.26</v>
      </c>
      <c r="C31" s="69">
        <v>38</v>
      </c>
      <c r="D31" s="70">
        <v>142.02000000000001</v>
      </c>
      <c r="E31" s="71">
        <v>25</v>
      </c>
      <c r="H31" s="12" t="s">
        <v>46</v>
      </c>
      <c r="I31" s="11">
        <f t="shared" si="0"/>
        <v>-48.171500000000094</v>
      </c>
      <c r="J31" s="9">
        <f t="shared" si="1"/>
        <v>2320.493412250009</v>
      </c>
      <c r="K31" s="78"/>
      <c r="L31" s="5"/>
      <c r="M31" s="5"/>
    </row>
    <row r="32" spans="1:13" x14ac:dyDescent="0.3">
      <c r="A32" s="57">
        <v>26</v>
      </c>
      <c r="B32" s="58">
        <v>142.02000000000001</v>
      </c>
      <c r="C32" s="69">
        <v>36</v>
      </c>
      <c r="D32" s="70">
        <v>146.46</v>
      </c>
      <c r="E32" s="71">
        <v>26</v>
      </c>
      <c r="H32" s="16" t="s">
        <v>38</v>
      </c>
      <c r="I32" s="11">
        <f t="shared" si="0"/>
        <v>-34.411500000000075</v>
      </c>
      <c r="J32" s="9">
        <f t="shared" si="1"/>
        <v>1184.1513322500052</v>
      </c>
      <c r="K32" s="5"/>
      <c r="L32" s="5"/>
      <c r="M32" s="5"/>
    </row>
    <row r="33" spans="1:13" x14ac:dyDescent="0.3">
      <c r="A33" s="57">
        <v>27</v>
      </c>
      <c r="B33" s="58">
        <v>172.22</v>
      </c>
      <c r="C33" s="69">
        <v>22</v>
      </c>
      <c r="D33" s="70">
        <v>147.11000000000001</v>
      </c>
      <c r="E33" s="71">
        <v>27</v>
      </c>
      <c r="H33" s="14">
        <f>_xlfn.QUARTILE.INC($B$7:$B$46,3)</f>
        <v>173.88249999999999</v>
      </c>
      <c r="I33" s="11">
        <f t="shared" si="0"/>
        <v>-4.2115000000000862</v>
      </c>
      <c r="J33" s="9">
        <f t="shared" si="1"/>
        <v>17.736732250000728</v>
      </c>
      <c r="K33" s="5"/>
      <c r="L33" s="5"/>
      <c r="M33" s="5"/>
    </row>
    <row r="34" spans="1:13" x14ac:dyDescent="0.3">
      <c r="A34" s="57">
        <v>28</v>
      </c>
      <c r="B34" s="58">
        <v>132.85</v>
      </c>
      <c r="C34" s="69">
        <v>20</v>
      </c>
      <c r="D34" s="70">
        <v>151.9</v>
      </c>
      <c r="E34" s="71">
        <v>28</v>
      </c>
      <c r="H34" s="18"/>
      <c r="I34" s="11">
        <f t="shared" si="0"/>
        <v>-43.581500000000091</v>
      </c>
      <c r="J34" s="9">
        <f t="shared" si="1"/>
        <v>1899.3471422500079</v>
      </c>
      <c r="K34" s="5"/>
      <c r="L34" s="5"/>
      <c r="M34" s="5"/>
    </row>
    <row r="35" spans="1:13" x14ac:dyDescent="0.3">
      <c r="A35" s="57">
        <v>29</v>
      </c>
      <c r="B35" s="58">
        <v>72.25</v>
      </c>
      <c r="C35" s="69">
        <v>8</v>
      </c>
      <c r="D35" s="70">
        <v>157.25</v>
      </c>
      <c r="E35" s="71">
        <v>29</v>
      </c>
      <c r="H35" s="12" t="s">
        <v>47</v>
      </c>
      <c r="I35" s="11">
        <f t="shared" si="0"/>
        <v>-104.18150000000009</v>
      </c>
      <c r="J35" s="9">
        <f t="shared" si="1"/>
        <v>10853.784942250019</v>
      </c>
      <c r="K35" s="5"/>
      <c r="L35" s="5"/>
      <c r="M35" s="5"/>
    </row>
    <row r="36" spans="1:13" x14ac:dyDescent="0.3">
      <c r="A36" s="57">
        <v>30</v>
      </c>
      <c r="B36" s="58">
        <v>113.65</v>
      </c>
      <c r="C36" s="69">
        <v>27</v>
      </c>
      <c r="D36" s="70">
        <v>172.22</v>
      </c>
      <c r="E36" s="71">
        <v>30</v>
      </c>
      <c r="H36" s="16" t="s">
        <v>39</v>
      </c>
      <c r="I36" s="11">
        <f t="shared" si="0"/>
        <v>-62.781500000000079</v>
      </c>
      <c r="J36" s="9">
        <f t="shared" si="1"/>
        <v>3941.5167422500099</v>
      </c>
      <c r="K36" s="5"/>
      <c r="L36" s="5"/>
      <c r="M36" s="5"/>
    </row>
    <row r="37" spans="1:13" x14ac:dyDescent="0.3">
      <c r="A37" s="57">
        <v>31</v>
      </c>
      <c r="B37" s="58">
        <v>116.27</v>
      </c>
      <c r="C37" s="69">
        <v>5</v>
      </c>
      <c r="D37" s="70">
        <v>178.87</v>
      </c>
      <c r="E37" s="71">
        <v>31</v>
      </c>
      <c r="H37" s="17">
        <f>_xlfn.QUARTILE.INC($B$7:$B$46,4)</f>
        <v>984.82</v>
      </c>
      <c r="I37" s="11">
        <f t="shared" si="0"/>
        <v>-60.161500000000089</v>
      </c>
      <c r="J37" s="9">
        <f t="shared" si="1"/>
        <v>3619.4060822500105</v>
      </c>
      <c r="K37" s="5"/>
      <c r="L37" s="5"/>
      <c r="M37" s="5"/>
    </row>
    <row r="38" spans="1:13" x14ac:dyDescent="0.3">
      <c r="A38" s="57">
        <v>32</v>
      </c>
      <c r="B38" s="58">
        <v>111.72</v>
      </c>
      <c r="C38" s="69">
        <v>34</v>
      </c>
      <c r="D38" s="70">
        <v>179.61</v>
      </c>
      <c r="E38" s="71">
        <v>32</v>
      </c>
      <c r="H38" s="14">
        <f>MAX($B$7:$B$46)</f>
        <v>984.82</v>
      </c>
      <c r="I38" s="11">
        <f t="shared" si="0"/>
        <v>-64.711500000000086</v>
      </c>
      <c r="J38" s="9">
        <f t="shared" si="1"/>
        <v>4187.5782322500108</v>
      </c>
      <c r="K38" s="5"/>
      <c r="L38" s="5"/>
      <c r="M38" s="5"/>
    </row>
    <row r="39" spans="1:13" x14ac:dyDescent="0.3">
      <c r="A39" s="57">
        <v>33</v>
      </c>
      <c r="B39" s="58">
        <v>119.02</v>
      </c>
      <c r="C39" s="69">
        <v>40</v>
      </c>
      <c r="D39" s="70">
        <v>181.93</v>
      </c>
      <c r="E39" s="71">
        <v>33</v>
      </c>
      <c r="H39" s="18"/>
      <c r="I39" s="11">
        <f t="shared" si="0"/>
        <v>-57.411500000000089</v>
      </c>
      <c r="J39" s="9">
        <f t="shared" si="1"/>
        <v>3296.0803322500101</v>
      </c>
      <c r="K39" s="5"/>
      <c r="L39" s="5"/>
      <c r="M39" s="5"/>
    </row>
    <row r="40" spans="1:13" x14ac:dyDescent="0.3">
      <c r="A40" s="57">
        <v>34</v>
      </c>
      <c r="B40" s="58">
        <v>179.61</v>
      </c>
      <c r="C40" s="69">
        <v>16</v>
      </c>
      <c r="D40" s="70">
        <v>185.31</v>
      </c>
      <c r="E40" s="71">
        <v>34</v>
      </c>
      <c r="G40" s="19"/>
      <c r="H40" s="20" t="s">
        <v>50</v>
      </c>
      <c r="I40" s="11">
        <f t="shared" si="0"/>
        <v>3.1784999999999286</v>
      </c>
      <c r="J40" s="9">
        <f t="shared" si="1"/>
        <v>10.102862249999546</v>
      </c>
      <c r="K40" s="5"/>
      <c r="L40" s="5"/>
      <c r="M40" s="5"/>
    </row>
    <row r="41" spans="1:13" x14ac:dyDescent="0.3">
      <c r="A41" s="57">
        <v>35</v>
      </c>
      <c r="B41" s="58">
        <v>142.02000000000001</v>
      </c>
      <c r="C41" s="69">
        <v>11</v>
      </c>
      <c r="D41" s="70">
        <v>193.77</v>
      </c>
      <c r="E41" s="71">
        <v>35</v>
      </c>
      <c r="G41" s="21">
        <v>0</v>
      </c>
      <c r="H41" s="22">
        <f>_xlfn.PERCENTILE.INC($B$7:$B$46,G41)</f>
        <v>44.22</v>
      </c>
      <c r="I41" s="11">
        <f t="shared" si="0"/>
        <v>-34.411500000000075</v>
      </c>
      <c r="J41" s="9">
        <f t="shared" si="1"/>
        <v>1184.1513322500052</v>
      </c>
      <c r="K41" s="5"/>
      <c r="L41" s="5"/>
      <c r="M41" s="5"/>
    </row>
    <row r="42" spans="1:13" x14ac:dyDescent="0.3">
      <c r="A42" s="57">
        <v>36</v>
      </c>
      <c r="B42" s="58">
        <v>146.46</v>
      </c>
      <c r="C42" s="69">
        <v>37</v>
      </c>
      <c r="D42" s="70">
        <v>194.48</v>
      </c>
      <c r="E42" s="71">
        <v>36</v>
      </c>
      <c r="G42" s="21">
        <v>0.1</v>
      </c>
      <c r="H42" s="22">
        <f t="shared" ref="H42:H51" si="2">_xlfn.PERCENTILE.INC($B$7:$B$46,G42)</f>
        <v>89.485000000000014</v>
      </c>
      <c r="I42" s="11">
        <f t="shared" si="0"/>
        <v>-29.971500000000077</v>
      </c>
      <c r="J42" s="9">
        <f t="shared" si="1"/>
        <v>898.29081225000459</v>
      </c>
      <c r="K42" s="5"/>
      <c r="L42" s="5"/>
      <c r="M42" s="5"/>
    </row>
    <row r="43" spans="1:13" x14ac:dyDescent="0.3">
      <c r="A43" s="57">
        <v>37</v>
      </c>
      <c r="B43" s="58">
        <v>194.48</v>
      </c>
      <c r="C43" s="69">
        <v>17</v>
      </c>
      <c r="D43" s="70">
        <v>195.32</v>
      </c>
      <c r="E43" s="71">
        <v>37</v>
      </c>
      <c r="G43" s="21">
        <v>0.2</v>
      </c>
      <c r="H43" s="22">
        <f t="shared" si="2"/>
        <v>111.72</v>
      </c>
      <c r="I43" s="11">
        <f t="shared" si="0"/>
        <v>18.048499999999905</v>
      </c>
      <c r="J43" s="9">
        <f t="shared" si="1"/>
        <v>325.74835224999657</v>
      </c>
      <c r="K43" s="5"/>
      <c r="L43" s="5"/>
      <c r="M43" s="5"/>
    </row>
    <row r="44" spans="1:13" x14ac:dyDescent="0.3">
      <c r="A44" s="57">
        <v>38</v>
      </c>
      <c r="B44" s="58">
        <v>142.02000000000001</v>
      </c>
      <c r="C44" s="69">
        <v>13</v>
      </c>
      <c r="D44" s="70">
        <v>198.91</v>
      </c>
      <c r="E44" s="71">
        <v>38</v>
      </c>
      <c r="G44" s="21">
        <v>0.3</v>
      </c>
      <c r="H44" s="22">
        <f t="shared" si="2"/>
        <v>113.776</v>
      </c>
      <c r="I44" s="11">
        <f t="shared" si="0"/>
        <v>-34.411500000000075</v>
      </c>
      <c r="J44" s="9">
        <f t="shared" si="1"/>
        <v>1184.1513322500052</v>
      </c>
      <c r="K44" s="5"/>
      <c r="L44" s="5"/>
      <c r="M44" s="5"/>
    </row>
    <row r="45" spans="1:13" x14ac:dyDescent="0.3">
      <c r="A45" s="57">
        <v>39</v>
      </c>
      <c r="B45" s="58">
        <v>70.48</v>
      </c>
      <c r="C45" s="69">
        <v>18</v>
      </c>
      <c r="D45" s="70">
        <v>981.92</v>
      </c>
      <c r="E45" s="71">
        <v>39</v>
      </c>
      <c r="G45" s="21">
        <v>0.4</v>
      </c>
      <c r="H45" s="22">
        <f t="shared" si="2"/>
        <v>125.444</v>
      </c>
      <c r="I45" s="11">
        <f t="shared" si="0"/>
        <v>-105.95150000000008</v>
      </c>
      <c r="J45" s="9">
        <f t="shared" si="1"/>
        <v>11225.720352250017</v>
      </c>
      <c r="K45" s="5"/>
      <c r="L45" s="5"/>
      <c r="M45" s="5"/>
    </row>
    <row r="46" spans="1:13" ht="15" thickBot="1" x14ac:dyDescent="0.35">
      <c r="A46" s="59">
        <v>40</v>
      </c>
      <c r="B46" s="60">
        <v>181.93</v>
      </c>
      <c r="C46" s="72">
        <v>14</v>
      </c>
      <c r="D46" s="73">
        <v>984.82</v>
      </c>
      <c r="E46" s="74">
        <v>40</v>
      </c>
      <c r="G46" s="21">
        <v>0.5</v>
      </c>
      <c r="H46" s="22">
        <f t="shared" si="2"/>
        <v>142.02000000000001</v>
      </c>
      <c r="I46" s="11">
        <f t="shared" si="0"/>
        <v>5.4984999999999218</v>
      </c>
      <c r="J46" s="9">
        <f t="shared" si="1"/>
        <v>30.233502249999141</v>
      </c>
      <c r="K46" s="5"/>
      <c r="L46" s="5"/>
      <c r="M46" s="5"/>
    </row>
    <row r="47" spans="1:13" x14ac:dyDescent="0.3">
      <c r="G47" s="21">
        <v>0.6</v>
      </c>
      <c r="H47" s="22">
        <f t="shared" si="2"/>
        <v>142.02000000000001</v>
      </c>
      <c r="I47" s="5"/>
      <c r="J47" s="5"/>
      <c r="K47" s="5"/>
      <c r="L47" s="5"/>
      <c r="M47" s="5"/>
    </row>
    <row r="48" spans="1:13" x14ac:dyDescent="0.3">
      <c r="G48" s="21">
        <v>0.7</v>
      </c>
      <c r="H48" s="22">
        <f t="shared" si="2"/>
        <v>153.505</v>
      </c>
      <c r="I48" s="5"/>
      <c r="J48" s="5"/>
      <c r="K48" s="5"/>
      <c r="L48" s="5"/>
      <c r="M48" s="5"/>
    </row>
    <row r="49" spans="7:13" x14ac:dyDescent="0.3">
      <c r="G49" s="21">
        <v>0.8</v>
      </c>
      <c r="H49" s="22">
        <f t="shared" si="2"/>
        <v>180.07400000000001</v>
      </c>
      <c r="I49" s="5"/>
      <c r="J49" s="5"/>
      <c r="K49" s="5"/>
      <c r="L49" s="5"/>
      <c r="M49" s="5"/>
    </row>
    <row r="50" spans="7:13" x14ac:dyDescent="0.3">
      <c r="G50" s="21">
        <v>0.9</v>
      </c>
      <c r="H50" s="22">
        <f t="shared" si="2"/>
        <v>194.56399999999999</v>
      </c>
      <c r="I50" s="5"/>
      <c r="J50" s="5"/>
      <c r="K50" s="5"/>
      <c r="L50" s="5"/>
      <c r="M50" s="5"/>
    </row>
    <row r="51" spans="7:13" x14ac:dyDescent="0.3">
      <c r="G51" s="23">
        <v>1</v>
      </c>
      <c r="H51" s="24">
        <f t="shared" si="2"/>
        <v>984.82</v>
      </c>
      <c r="I51" s="5"/>
      <c r="J51" s="5"/>
      <c r="K51" s="5"/>
      <c r="L51" s="5"/>
      <c r="M51" s="5"/>
    </row>
    <row r="52" spans="7:13" x14ac:dyDescent="0.3">
      <c r="H52" s="8"/>
      <c r="I52" s="5"/>
      <c r="J52" s="5"/>
      <c r="K52" s="5"/>
      <c r="L52" s="5"/>
      <c r="M52" s="5"/>
    </row>
    <row r="53" spans="7:13" x14ac:dyDescent="0.3">
      <c r="H53" s="8"/>
      <c r="I53" s="5"/>
      <c r="J53" s="5"/>
      <c r="K53" s="5"/>
      <c r="L53" s="5"/>
      <c r="M53" s="5"/>
    </row>
    <row r="54" spans="7:13" x14ac:dyDescent="0.3">
      <c r="H54" s="8"/>
      <c r="I54" s="5"/>
      <c r="J54" s="5"/>
      <c r="K54" s="5"/>
      <c r="L54" s="5"/>
      <c r="M54" s="5"/>
    </row>
    <row r="55" spans="7:13" x14ac:dyDescent="0.3">
      <c r="H55" s="8"/>
      <c r="I55" s="5"/>
      <c r="J55" s="5"/>
      <c r="K55" s="5"/>
      <c r="L55" s="5"/>
      <c r="M55" s="5"/>
    </row>
    <row r="56" spans="7:13" x14ac:dyDescent="0.3">
      <c r="H56" s="8"/>
      <c r="I56" s="5"/>
      <c r="J56" s="5"/>
      <c r="K56" s="5"/>
      <c r="L56" s="5"/>
      <c r="M56" s="5"/>
    </row>
  </sheetData>
  <sortState xmlns:xlrd2="http://schemas.microsoft.com/office/spreadsheetml/2017/richdata2" ref="C7:D46">
    <sortCondition ref="D7:D46"/>
  </sortState>
  <mergeCells count="2">
    <mergeCell ref="A1:I1"/>
    <mergeCell ref="A3:I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árok34">
    <tabColor rgb="FF92D050"/>
  </sheetPr>
  <dimension ref="A1:K57"/>
  <sheetViews>
    <sheetView tabSelected="1" workbookViewId="0">
      <selection activeCell="A3" sqref="A3:I3"/>
    </sheetView>
  </sheetViews>
  <sheetFormatPr defaultRowHeight="14.4" x14ac:dyDescent="0.3"/>
  <cols>
    <col min="1" max="1" width="11.5546875" customWidth="1"/>
    <col min="2" max="2" width="19.77734375" bestFit="1" customWidth="1"/>
    <col min="3" max="5" width="14.77734375" customWidth="1"/>
    <col min="6" max="6" width="9.21875" customWidth="1"/>
    <col min="7" max="7" width="22" customWidth="1"/>
    <col min="8" max="9" width="14.21875" customWidth="1"/>
    <col min="10" max="10" width="28.77734375" customWidth="1"/>
    <col min="11" max="11" width="9.21875" customWidth="1"/>
  </cols>
  <sheetData>
    <row r="1" spans="1:11" ht="29.25" customHeight="1" x14ac:dyDescent="0.3">
      <c r="A1" s="79" t="s">
        <v>82</v>
      </c>
      <c r="B1" s="79"/>
      <c r="C1" s="79"/>
      <c r="D1" s="79"/>
      <c r="E1" s="79"/>
      <c r="F1" s="79"/>
      <c r="G1" s="79"/>
      <c r="H1" s="79"/>
      <c r="I1" s="79"/>
      <c r="J1" s="32"/>
      <c r="K1" s="32"/>
    </row>
    <row r="3" spans="1:11" ht="45.75" customHeight="1" x14ac:dyDescent="0.3">
      <c r="A3" s="80" t="s">
        <v>89</v>
      </c>
      <c r="B3" s="80"/>
      <c r="C3" s="80"/>
      <c r="D3" s="80"/>
      <c r="E3" s="80"/>
      <c r="F3" s="80"/>
      <c r="G3" s="80"/>
      <c r="H3" s="80"/>
      <c r="I3" s="80"/>
      <c r="J3" s="54"/>
      <c r="K3" s="54"/>
    </row>
    <row r="5" spans="1:11" ht="15" thickBot="1" x14ac:dyDescent="0.35">
      <c r="G5" s="12" t="s">
        <v>29</v>
      </c>
      <c r="J5" s="12" t="s">
        <v>40</v>
      </c>
      <c r="K5" s="3"/>
    </row>
    <row r="6" spans="1:11" ht="57.6" x14ac:dyDescent="0.3">
      <c r="A6" s="38" t="s">
        <v>52</v>
      </c>
      <c r="B6" s="41" t="s">
        <v>79</v>
      </c>
      <c r="C6" s="34" t="s">
        <v>80</v>
      </c>
      <c r="D6" s="44" t="s">
        <v>86</v>
      </c>
      <c r="E6" s="35" t="s">
        <v>81</v>
      </c>
      <c r="G6" s="13" t="s">
        <v>87</v>
      </c>
      <c r="H6" s="1" t="s">
        <v>0</v>
      </c>
      <c r="I6" s="1" t="s">
        <v>30</v>
      </c>
      <c r="J6" s="16" t="s">
        <v>49</v>
      </c>
      <c r="K6" s="1"/>
    </row>
    <row r="7" spans="1:11" x14ac:dyDescent="0.3">
      <c r="A7" s="39" t="s">
        <v>53</v>
      </c>
      <c r="B7" s="33">
        <v>24</v>
      </c>
      <c r="C7" s="36" t="s">
        <v>59</v>
      </c>
      <c r="D7" s="43">
        <v>1</v>
      </c>
      <c r="E7" s="46">
        <v>1</v>
      </c>
      <c r="F7" s="31"/>
      <c r="G7" s="27">
        <f>AVERAGE($B$7:$B$56)</f>
        <v>31.56</v>
      </c>
      <c r="H7" s="9">
        <f t="shared" ref="H7:H38" si="0">B7-$G$7</f>
        <v>-7.5599999999999987</v>
      </c>
      <c r="I7" s="9">
        <f>H7^2</f>
        <v>57.153599999999983</v>
      </c>
      <c r="J7" s="25">
        <f>SUM($I$7:$I$56)/(COUNTA($A$7:$A$56)-1)</f>
        <v>1297.7616326530615</v>
      </c>
      <c r="K7" s="5"/>
    </row>
    <row r="8" spans="1:11" x14ac:dyDescent="0.3">
      <c r="A8" s="39" t="s">
        <v>54</v>
      </c>
      <c r="B8" s="33">
        <v>5</v>
      </c>
      <c r="C8" s="36" t="s">
        <v>72</v>
      </c>
      <c r="D8" s="43">
        <v>1</v>
      </c>
      <c r="E8" s="46">
        <v>2</v>
      </c>
      <c r="F8" s="31"/>
      <c r="G8" s="15"/>
      <c r="H8" s="9">
        <f t="shared" si="0"/>
        <v>-26.56</v>
      </c>
      <c r="I8" s="9">
        <f t="shared" ref="I8:I56" si="1">H8^2</f>
        <v>705.43359999999996</v>
      </c>
      <c r="J8" s="26"/>
      <c r="K8" s="5"/>
    </row>
    <row r="9" spans="1:11" x14ac:dyDescent="0.3">
      <c r="A9" s="39" t="s">
        <v>18</v>
      </c>
      <c r="B9" s="33">
        <v>31</v>
      </c>
      <c r="C9" s="36" t="s">
        <v>77</v>
      </c>
      <c r="D9" s="43">
        <v>2</v>
      </c>
      <c r="E9" s="46">
        <v>3</v>
      </c>
      <c r="F9" s="31"/>
      <c r="G9" s="12" t="s">
        <v>1</v>
      </c>
      <c r="H9" s="9">
        <f t="shared" si="0"/>
        <v>-0.55999999999999872</v>
      </c>
      <c r="I9" s="9">
        <f t="shared" si="1"/>
        <v>0.31359999999999855</v>
      </c>
      <c r="J9" s="16" t="s">
        <v>31</v>
      </c>
      <c r="K9" s="1"/>
    </row>
    <row r="10" spans="1:11" x14ac:dyDescent="0.3">
      <c r="A10" s="39" t="s">
        <v>8</v>
      </c>
      <c r="B10" s="33">
        <v>119</v>
      </c>
      <c r="C10" s="36" t="s">
        <v>7</v>
      </c>
      <c r="D10" s="43">
        <v>3</v>
      </c>
      <c r="E10" s="46">
        <v>4</v>
      </c>
      <c r="F10" s="31"/>
      <c r="G10" s="16" t="s">
        <v>33</v>
      </c>
      <c r="H10" s="9">
        <f t="shared" si="0"/>
        <v>87.44</v>
      </c>
      <c r="I10" s="9">
        <f t="shared" si="1"/>
        <v>7645.7536</v>
      </c>
      <c r="J10" s="27">
        <f>_xlfn.VAR.S($B$7:$B$56)</f>
        <v>1297.7616326530613</v>
      </c>
      <c r="K10" s="5"/>
    </row>
    <row r="11" spans="1:11" x14ac:dyDescent="0.3">
      <c r="A11" s="39" t="s">
        <v>7</v>
      </c>
      <c r="B11" s="33">
        <v>3</v>
      </c>
      <c r="C11" s="36" t="s">
        <v>21</v>
      </c>
      <c r="D11" s="43">
        <v>3</v>
      </c>
      <c r="E11" s="46">
        <v>5</v>
      </c>
      <c r="F11" s="7"/>
      <c r="G11" s="26">
        <f>_xlfn.MODE.MULT($B$7:$B$56)</f>
        <v>17</v>
      </c>
      <c r="H11" s="9">
        <f t="shared" si="0"/>
        <v>-28.56</v>
      </c>
      <c r="I11" s="9">
        <f t="shared" si="1"/>
        <v>815.67359999999996</v>
      </c>
      <c r="J11" s="5"/>
      <c r="K11" s="5"/>
    </row>
    <row r="12" spans="1:11" x14ac:dyDescent="0.3">
      <c r="A12" s="39" t="s">
        <v>55</v>
      </c>
      <c r="B12" s="33">
        <v>6</v>
      </c>
      <c r="C12" s="36" t="s">
        <v>11</v>
      </c>
      <c r="D12" s="43">
        <v>3</v>
      </c>
      <c r="E12" s="46">
        <v>6</v>
      </c>
      <c r="F12" s="31"/>
      <c r="G12" s="30">
        <f>_xlfn.MODE.SNGL($B$7:$B$56)</f>
        <v>17</v>
      </c>
      <c r="H12" s="9">
        <f t="shared" si="0"/>
        <v>-25.56</v>
      </c>
      <c r="I12" s="9">
        <f t="shared" si="1"/>
        <v>653.31359999999995</v>
      </c>
      <c r="J12" s="15"/>
      <c r="K12" s="5"/>
    </row>
    <row r="13" spans="1:11" x14ac:dyDescent="0.3">
      <c r="A13" s="39" t="s">
        <v>56</v>
      </c>
      <c r="B13" s="33">
        <v>9</v>
      </c>
      <c r="C13" s="36" t="s">
        <v>9</v>
      </c>
      <c r="D13" s="43">
        <v>4</v>
      </c>
      <c r="E13" s="46">
        <v>7</v>
      </c>
      <c r="F13" s="31"/>
      <c r="G13" s="15"/>
      <c r="H13" s="9">
        <f t="shared" si="0"/>
        <v>-22.56</v>
      </c>
      <c r="I13" s="9">
        <f t="shared" si="1"/>
        <v>508.95359999999994</v>
      </c>
      <c r="J13" s="28" t="s">
        <v>41</v>
      </c>
      <c r="K13" s="5"/>
    </row>
    <row r="14" spans="1:11" x14ac:dyDescent="0.3">
      <c r="A14" s="39" t="s">
        <v>12</v>
      </c>
      <c r="B14" s="33">
        <v>19</v>
      </c>
      <c r="C14" s="36" t="s">
        <v>54</v>
      </c>
      <c r="D14" s="43">
        <v>5</v>
      </c>
      <c r="E14" s="46">
        <v>8</v>
      </c>
      <c r="F14" s="31"/>
      <c r="G14" s="12" t="s">
        <v>2</v>
      </c>
      <c r="H14" s="9">
        <f t="shared" si="0"/>
        <v>-12.559999999999999</v>
      </c>
      <c r="I14" s="9">
        <f t="shared" si="1"/>
        <v>157.75359999999998</v>
      </c>
      <c r="J14" s="29" t="s">
        <v>48</v>
      </c>
      <c r="K14" s="5"/>
    </row>
    <row r="15" spans="1:11" x14ac:dyDescent="0.3">
      <c r="A15" s="39" t="s">
        <v>57</v>
      </c>
      <c r="B15" s="33">
        <v>20</v>
      </c>
      <c r="C15" s="36" t="s">
        <v>55</v>
      </c>
      <c r="D15" s="43">
        <v>6</v>
      </c>
      <c r="E15" s="46">
        <v>9</v>
      </c>
      <c r="F15" s="31"/>
      <c r="G15" s="16" t="s">
        <v>34</v>
      </c>
      <c r="H15" s="9">
        <f t="shared" si="0"/>
        <v>-11.559999999999999</v>
      </c>
      <c r="I15" s="9">
        <f t="shared" si="1"/>
        <v>133.63359999999997</v>
      </c>
      <c r="J15" s="25">
        <f>SQRT(J7)</f>
        <v>36.024458811383433</v>
      </c>
      <c r="K15" s="5"/>
    </row>
    <row r="16" spans="1:11" x14ac:dyDescent="0.3">
      <c r="A16" s="39" t="s">
        <v>58</v>
      </c>
      <c r="B16" s="33">
        <v>53</v>
      </c>
      <c r="C16" s="36" t="s">
        <v>67</v>
      </c>
      <c r="D16" s="43">
        <v>7</v>
      </c>
      <c r="E16" s="46">
        <v>10</v>
      </c>
      <c r="F16" s="31"/>
      <c r="G16" s="30">
        <f>MEDIAN($B$7:$B$56)</f>
        <v>19</v>
      </c>
      <c r="H16" s="9">
        <f t="shared" si="0"/>
        <v>21.44</v>
      </c>
      <c r="I16" s="9">
        <f t="shared" si="1"/>
        <v>459.67360000000008</v>
      </c>
      <c r="J16" s="26"/>
      <c r="K16" s="5"/>
    </row>
    <row r="17" spans="1:11" x14ac:dyDescent="0.3">
      <c r="A17" s="39" t="s">
        <v>21</v>
      </c>
      <c r="B17" s="33">
        <v>3</v>
      </c>
      <c r="C17" s="36" t="s">
        <v>63</v>
      </c>
      <c r="D17" s="43">
        <v>8</v>
      </c>
      <c r="E17" s="46">
        <v>11</v>
      </c>
      <c r="F17" s="31"/>
      <c r="G17" s="15"/>
      <c r="H17" s="9">
        <f t="shared" si="0"/>
        <v>-28.56</v>
      </c>
      <c r="I17" s="9">
        <f t="shared" si="1"/>
        <v>815.67359999999996</v>
      </c>
      <c r="J17" s="16" t="s">
        <v>32</v>
      </c>
      <c r="K17" s="5"/>
    </row>
    <row r="18" spans="1:11" x14ac:dyDescent="0.3">
      <c r="A18" s="39" t="s">
        <v>59</v>
      </c>
      <c r="B18" s="33">
        <v>1</v>
      </c>
      <c r="C18" s="36" t="s">
        <v>56</v>
      </c>
      <c r="D18" s="43">
        <v>9</v>
      </c>
      <c r="E18" s="46">
        <v>12</v>
      </c>
      <c r="F18" s="31"/>
      <c r="G18" s="12" t="s">
        <v>43</v>
      </c>
      <c r="H18" s="9">
        <f t="shared" si="0"/>
        <v>-30.56</v>
      </c>
      <c r="I18" s="9">
        <f t="shared" si="1"/>
        <v>933.91359999999997</v>
      </c>
      <c r="J18" s="27">
        <f>_xlfn.STDEV.S($B$7:$B$56)</f>
        <v>36.024458811383433</v>
      </c>
      <c r="K18" s="5"/>
    </row>
    <row r="19" spans="1:11" x14ac:dyDescent="0.3">
      <c r="A19" s="39" t="s">
        <v>60</v>
      </c>
      <c r="B19" s="33">
        <v>86</v>
      </c>
      <c r="C19" s="36" t="s">
        <v>5</v>
      </c>
      <c r="D19" s="43">
        <v>11</v>
      </c>
      <c r="E19" s="46">
        <v>13</v>
      </c>
      <c r="F19" s="31"/>
      <c r="G19" s="16" t="s">
        <v>36</v>
      </c>
      <c r="H19" s="9">
        <f t="shared" si="0"/>
        <v>54.44</v>
      </c>
      <c r="I19" s="9">
        <f t="shared" si="1"/>
        <v>2963.7135999999996</v>
      </c>
      <c r="J19" s="5"/>
      <c r="K19" s="5"/>
    </row>
    <row r="20" spans="1:11" x14ac:dyDescent="0.3">
      <c r="A20" s="39" t="s">
        <v>61</v>
      </c>
      <c r="B20" s="33">
        <v>114</v>
      </c>
      <c r="C20" s="36" t="s">
        <v>71</v>
      </c>
      <c r="D20" s="43">
        <v>11</v>
      </c>
      <c r="E20" s="46">
        <v>14</v>
      </c>
      <c r="F20" s="6"/>
      <c r="G20" s="26">
        <f>_xlfn.QUARTILE.INC($B$7:$B$56,0)</f>
        <v>1</v>
      </c>
      <c r="H20" s="9">
        <f t="shared" si="0"/>
        <v>82.44</v>
      </c>
      <c r="I20" s="9">
        <f t="shared" si="1"/>
        <v>6796.3535999999995</v>
      </c>
      <c r="J20" s="15"/>
      <c r="K20" s="5"/>
    </row>
    <row r="21" spans="1:11" x14ac:dyDescent="0.3">
      <c r="A21" s="39" t="s">
        <v>62</v>
      </c>
      <c r="B21" s="33">
        <v>47</v>
      </c>
      <c r="C21" s="36" t="s">
        <v>6</v>
      </c>
      <c r="D21" s="43">
        <v>14</v>
      </c>
      <c r="E21" s="46">
        <v>15</v>
      </c>
      <c r="F21" s="31"/>
      <c r="G21" s="30">
        <f>MIN($B$7:$B$56)</f>
        <v>1</v>
      </c>
      <c r="H21" s="9">
        <f t="shared" si="0"/>
        <v>15.440000000000001</v>
      </c>
      <c r="I21" s="9">
        <f t="shared" si="1"/>
        <v>238.39360000000005</v>
      </c>
      <c r="J21" s="75"/>
      <c r="K21" s="5"/>
    </row>
    <row r="22" spans="1:11" x14ac:dyDescent="0.3">
      <c r="A22" s="39" t="s">
        <v>26</v>
      </c>
      <c r="B22" s="33">
        <v>31</v>
      </c>
      <c r="C22" s="36" t="s">
        <v>74</v>
      </c>
      <c r="D22" s="43">
        <v>14</v>
      </c>
      <c r="E22" s="46">
        <v>16</v>
      </c>
      <c r="F22" s="31"/>
      <c r="H22" s="9">
        <f t="shared" si="0"/>
        <v>-0.55999999999999872</v>
      </c>
      <c r="I22" s="9">
        <f t="shared" si="1"/>
        <v>0.31359999999999855</v>
      </c>
      <c r="J22" s="15"/>
      <c r="K22" s="5"/>
    </row>
    <row r="23" spans="1:11" x14ac:dyDescent="0.3">
      <c r="A23" s="39" t="s">
        <v>63</v>
      </c>
      <c r="B23" s="33">
        <v>8</v>
      </c>
      <c r="C23" s="36" t="s">
        <v>23</v>
      </c>
      <c r="D23" s="43">
        <v>14</v>
      </c>
      <c r="E23" s="46">
        <v>17</v>
      </c>
      <c r="F23" s="31"/>
      <c r="G23" s="12" t="s">
        <v>44</v>
      </c>
      <c r="H23" s="9">
        <f t="shared" si="0"/>
        <v>-23.56</v>
      </c>
      <c r="I23" s="9">
        <f t="shared" si="1"/>
        <v>555.07359999999994</v>
      </c>
      <c r="J23" s="15"/>
      <c r="K23" s="5"/>
    </row>
    <row r="24" spans="1:11" x14ac:dyDescent="0.3">
      <c r="A24" s="39" t="s">
        <v>13</v>
      </c>
      <c r="B24" s="33">
        <v>17</v>
      </c>
      <c r="C24" s="36" t="s">
        <v>13</v>
      </c>
      <c r="D24" s="43">
        <v>17</v>
      </c>
      <c r="E24" s="46">
        <v>18</v>
      </c>
      <c r="F24" s="31"/>
      <c r="G24" s="16" t="s">
        <v>35</v>
      </c>
      <c r="H24" s="9">
        <f t="shared" si="0"/>
        <v>-14.559999999999999</v>
      </c>
      <c r="I24" s="9">
        <f t="shared" si="1"/>
        <v>211.99359999999996</v>
      </c>
      <c r="J24" s="15"/>
      <c r="K24" s="5"/>
    </row>
    <row r="25" spans="1:11" x14ac:dyDescent="0.3">
      <c r="A25" s="39" t="s">
        <v>9</v>
      </c>
      <c r="B25" s="33">
        <v>4</v>
      </c>
      <c r="C25" s="36" t="s">
        <v>24</v>
      </c>
      <c r="D25" s="43">
        <v>17</v>
      </c>
      <c r="E25" s="46">
        <v>19</v>
      </c>
      <c r="F25" s="31"/>
      <c r="G25" s="30">
        <f>_xlfn.QUARTILE.INC($B$7:$B$56,1)</f>
        <v>11</v>
      </c>
      <c r="H25" s="9">
        <f t="shared" si="0"/>
        <v>-27.56</v>
      </c>
      <c r="I25" s="9">
        <f t="shared" si="1"/>
        <v>759.55359999999996</v>
      </c>
      <c r="J25" s="75"/>
      <c r="K25" s="5"/>
    </row>
    <row r="26" spans="1:11" x14ac:dyDescent="0.3">
      <c r="A26" s="39" t="s">
        <v>16</v>
      </c>
      <c r="B26" s="33">
        <v>91</v>
      </c>
      <c r="C26" s="36" t="s">
        <v>27</v>
      </c>
      <c r="D26" s="43">
        <v>17</v>
      </c>
      <c r="E26" s="46">
        <v>20</v>
      </c>
      <c r="F26" s="31"/>
      <c r="G26" s="15"/>
      <c r="H26" s="9">
        <f t="shared" si="0"/>
        <v>59.44</v>
      </c>
      <c r="I26" s="9">
        <f t="shared" si="1"/>
        <v>3533.1135999999997</v>
      </c>
      <c r="J26" s="15"/>
      <c r="K26" s="5"/>
    </row>
    <row r="27" spans="1:11" x14ac:dyDescent="0.3">
      <c r="A27" s="39" t="s">
        <v>64</v>
      </c>
      <c r="B27" s="33">
        <v>28</v>
      </c>
      <c r="C27" s="36" t="s">
        <v>10</v>
      </c>
      <c r="D27" s="43">
        <v>17</v>
      </c>
      <c r="E27" s="46">
        <v>21</v>
      </c>
      <c r="F27" s="31"/>
      <c r="G27" s="12" t="s">
        <v>45</v>
      </c>
      <c r="H27" s="9">
        <f t="shared" si="0"/>
        <v>-3.5599999999999987</v>
      </c>
      <c r="I27" s="9">
        <f t="shared" si="1"/>
        <v>12.673599999999992</v>
      </c>
      <c r="J27" s="15"/>
      <c r="K27" s="5"/>
    </row>
    <row r="28" spans="1:11" x14ac:dyDescent="0.3">
      <c r="A28" s="39" t="s">
        <v>24</v>
      </c>
      <c r="B28" s="33">
        <v>17</v>
      </c>
      <c r="C28" s="36" t="s">
        <v>75</v>
      </c>
      <c r="D28" s="43">
        <v>17</v>
      </c>
      <c r="E28" s="46">
        <v>22</v>
      </c>
      <c r="F28" s="31"/>
      <c r="G28" s="16" t="s">
        <v>37</v>
      </c>
      <c r="H28" s="9">
        <f t="shared" si="0"/>
        <v>-14.559999999999999</v>
      </c>
      <c r="I28" s="9">
        <f t="shared" si="1"/>
        <v>211.99359999999996</v>
      </c>
      <c r="J28" s="15"/>
      <c r="K28" s="5"/>
    </row>
    <row r="29" spans="1:11" x14ac:dyDescent="0.3">
      <c r="A29" s="39" t="s">
        <v>11</v>
      </c>
      <c r="B29" s="33">
        <v>3</v>
      </c>
      <c r="C29" s="36" t="s">
        <v>28</v>
      </c>
      <c r="D29" s="43">
        <v>17</v>
      </c>
      <c r="E29" s="46">
        <v>23</v>
      </c>
      <c r="F29" s="31"/>
      <c r="G29" s="30">
        <f>_xlfn.QUARTILE.INC($B$7:$B$56,2)</f>
        <v>19</v>
      </c>
      <c r="H29" s="9">
        <f t="shared" si="0"/>
        <v>-28.56</v>
      </c>
      <c r="I29" s="9">
        <f t="shared" si="1"/>
        <v>815.67359999999996</v>
      </c>
      <c r="J29" s="75"/>
      <c r="K29" s="5"/>
    </row>
    <row r="30" spans="1:11" x14ac:dyDescent="0.3">
      <c r="A30" s="39" t="s">
        <v>22</v>
      </c>
      <c r="B30" s="33">
        <v>47</v>
      </c>
      <c r="C30" s="36" t="s">
        <v>73</v>
      </c>
      <c r="D30" s="43">
        <v>18</v>
      </c>
      <c r="E30" s="46">
        <v>24</v>
      </c>
      <c r="F30" s="31"/>
      <c r="G30" s="18"/>
      <c r="H30" s="9">
        <f t="shared" si="0"/>
        <v>15.440000000000001</v>
      </c>
      <c r="I30" s="9">
        <f t="shared" si="1"/>
        <v>238.39360000000005</v>
      </c>
      <c r="J30" s="77"/>
      <c r="K30" s="5"/>
    </row>
    <row r="31" spans="1:11" x14ac:dyDescent="0.3">
      <c r="A31" s="39" t="s">
        <v>19</v>
      </c>
      <c r="B31" s="33">
        <v>190</v>
      </c>
      <c r="C31" s="36" t="s">
        <v>12</v>
      </c>
      <c r="D31" s="43">
        <v>19</v>
      </c>
      <c r="E31" s="46">
        <v>25</v>
      </c>
      <c r="F31" s="31"/>
      <c r="G31" s="12" t="s">
        <v>46</v>
      </c>
      <c r="H31" s="9">
        <f t="shared" si="0"/>
        <v>158.44</v>
      </c>
      <c r="I31" s="9">
        <f t="shared" si="1"/>
        <v>25103.2336</v>
      </c>
      <c r="J31" s="78"/>
      <c r="K31" s="5"/>
    </row>
    <row r="32" spans="1:11" x14ac:dyDescent="0.3">
      <c r="A32" s="39" t="s">
        <v>25</v>
      </c>
      <c r="B32" s="33">
        <v>43</v>
      </c>
      <c r="C32" s="36" t="s">
        <v>66</v>
      </c>
      <c r="D32" s="43">
        <v>19</v>
      </c>
      <c r="E32" s="46">
        <v>26</v>
      </c>
      <c r="F32" s="31"/>
      <c r="G32" s="16" t="s">
        <v>38</v>
      </c>
      <c r="H32" s="9">
        <f t="shared" si="0"/>
        <v>11.440000000000001</v>
      </c>
      <c r="I32" s="9">
        <f t="shared" si="1"/>
        <v>130.87360000000004</v>
      </c>
      <c r="J32" s="5"/>
      <c r="K32" s="5"/>
    </row>
    <row r="33" spans="1:11" x14ac:dyDescent="0.3">
      <c r="A33" s="39" t="s">
        <v>65</v>
      </c>
      <c r="B33" s="33">
        <v>31</v>
      </c>
      <c r="C33" s="36" t="s">
        <v>70</v>
      </c>
      <c r="D33" s="43">
        <v>19</v>
      </c>
      <c r="E33" s="46">
        <v>27</v>
      </c>
      <c r="F33" s="31"/>
      <c r="G33" s="30">
        <f>_xlfn.QUARTILE.INC($B$7:$B$56,3)</f>
        <v>32.75</v>
      </c>
      <c r="H33" s="9">
        <f t="shared" si="0"/>
        <v>-0.55999999999999872</v>
      </c>
      <c r="I33" s="9">
        <f t="shared" si="1"/>
        <v>0.31359999999999855</v>
      </c>
      <c r="J33" s="5"/>
      <c r="K33" s="5"/>
    </row>
    <row r="34" spans="1:11" x14ac:dyDescent="0.3">
      <c r="A34" s="39" t="s">
        <v>27</v>
      </c>
      <c r="B34" s="33">
        <v>17</v>
      </c>
      <c r="C34" s="36" t="s">
        <v>57</v>
      </c>
      <c r="D34" s="43">
        <v>20</v>
      </c>
      <c r="E34" s="46">
        <v>28</v>
      </c>
      <c r="F34" s="31"/>
      <c r="G34" s="18"/>
      <c r="H34" s="9">
        <f t="shared" si="0"/>
        <v>-14.559999999999999</v>
      </c>
      <c r="I34" s="9">
        <f t="shared" si="1"/>
        <v>211.99359999999996</v>
      </c>
      <c r="J34" s="5"/>
      <c r="K34" s="5"/>
    </row>
    <row r="35" spans="1:11" x14ac:dyDescent="0.3">
      <c r="A35" s="39" t="s">
        <v>66</v>
      </c>
      <c r="B35" s="33">
        <v>19</v>
      </c>
      <c r="C35" s="36" t="s">
        <v>14</v>
      </c>
      <c r="D35" s="43">
        <v>22</v>
      </c>
      <c r="E35" s="46">
        <v>29</v>
      </c>
      <c r="F35" s="31"/>
      <c r="G35" s="12" t="s">
        <v>47</v>
      </c>
      <c r="H35" s="9">
        <f t="shared" si="0"/>
        <v>-12.559999999999999</v>
      </c>
      <c r="I35" s="9">
        <f t="shared" si="1"/>
        <v>157.75359999999998</v>
      </c>
      <c r="J35" s="5"/>
      <c r="K35" s="5"/>
    </row>
    <row r="36" spans="1:11" x14ac:dyDescent="0.3">
      <c r="A36" s="39" t="s">
        <v>67</v>
      </c>
      <c r="B36" s="33">
        <v>7</v>
      </c>
      <c r="C36" s="36" t="s">
        <v>53</v>
      </c>
      <c r="D36" s="43">
        <v>24</v>
      </c>
      <c r="E36" s="46">
        <v>30</v>
      </c>
      <c r="F36" s="31"/>
      <c r="G36" s="16" t="s">
        <v>39</v>
      </c>
      <c r="H36" s="9">
        <f t="shared" si="0"/>
        <v>-24.56</v>
      </c>
      <c r="I36" s="9">
        <f t="shared" si="1"/>
        <v>603.19359999999995</v>
      </c>
      <c r="J36" s="5"/>
      <c r="K36" s="5"/>
    </row>
    <row r="37" spans="1:11" x14ac:dyDescent="0.3">
      <c r="A37" s="39" t="s">
        <v>5</v>
      </c>
      <c r="B37" s="33">
        <v>11</v>
      </c>
      <c r="C37" s="36" t="s">
        <v>69</v>
      </c>
      <c r="D37" s="43">
        <v>25</v>
      </c>
      <c r="E37" s="46">
        <v>31</v>
      </c>
      <c r="F37" s="6"/>
      <c r="G37" s="26">
        <f>_xlfn.QUARTILE.INC($B$7:$B$56,4)</f>
        <v>190</v>
      </c>
      <c r="H37" s="9">
        <f t="shared" si="0"/>
        <v>-20.56</v>
      </c>
      <c r="I37" s="9">
        <f t="shared" si="1"/>
        <v>422.71359999999993</v>
      </c>
      <c r="J37" s="5"/>
      <c r="K37" s="5"/>
    </row>
    <row r="38" spans="1:11" x14ac:dyDescent="0.3">
      <c r="A38" s="39" t="s">
        <v>68</v>
      </c>
      <c r="B38" s="33">
        <v>48</v>
      </c>
      <c r="C38" s="36" t="s">
        <v>64</v>
      </c>
      <c r="D38" s="43">
        <v>28</v>
      </c>
      <c r="E38" s="46">
        <v>32</v>
      </c>
      <c r="F38" s="31"/>
      <c r="G38" s="30">
        <f>MAX($B$7:$B$56)</f>
        <v>190</v>
      </c>
      <c r="H38" s="9">
        <f t="shared" si="0"/>
        <v>16.440000000000001</v>
      </c>
      <c r="I38" s="9">
        <f t="shared" si="1"/>
        <v>270.27360000000004</v>
      </c>
      <c r="J38" s="5"/>
      <c r="K38" s="5"/>
    </row>
    <row r="39" spans="1:11" x14ac:dyDescent="0.3">
      <c r="A39" s="39" t="s">
        <v>69</v>
      </c>
      <c r="B39" s="33">
        <v>25</v>
      </c>
      <c r="C39" s="36" t="s">
        <v>17</v>
      </c>
      <c r="D39" s="43">
        <v>28</v>
      </c>
      <c r="E39" s="46">
        <v>33</v>
      </c>
      <c r="F39" s="31"/>
      <c r="G39" s="18"/>
      <c r="H39" s="9">
        <f t="shared" ref="H39:H56" si="2">B39-$G$7</f>
        <v>-6.5599999999999987</v>
      </c>
      <c r="I39" s="9">
        <f t="shared" si="1"/>
        <v>43.033599999999986</v>
      </c>
      <c r="J39" s="5"/>
      <c r="K39" s="5"/>
    </row>
    <row r="40" spans="1:11" x14ac:dyDescent="0.3">
      <c r="A40" s="39" t="s">
        <v>70</v>
      </c>
      <c r="B40" s="33">
        <v>19</v>
      </c>
      <c r="C40" s="36" t="s">
        <v>18</v>
      </c>
      <c r="D40" s="43">
        <v>31</v>
      </c>
      <c r="E40" s="46">
        <v>34</v>
      </c>
      <c r="F40" s="51"/>
      <c r="G40" s="48" t="s">
        <v>50</v>
      </c>
      <c r="H40" s="9">
        <f t="shared" si="2"/>
        <v>-12.559999999999999</v>
      </c>
      <c r="I40" s="9">
        <f t="shared" si="1"/>
        <v>157.75359999999998</v>
      </c>
      <c r="J40" s="5"/>
      <c r="K40" s="5"/>
    </row>
    <row r="41" spans="1:11" x14ac:dyDescent="0.3">
      <c r="A41" s="39" t="s">
        <v>10</v>
      </c>
      <c r="B41" s="33">
        <v>17</v>
      </c>
      <c r="C41" s="36" t="s">
        <v>26</v>
      </c>
      <c r="D41" s="43">
        <v>31</v>
      </c>
      <c r="E41" s="46">
        <v>35</v>
      </c>
      <c r="F41" s="52">
        <v>0</v>
      </c>
      <c r="G41" s="49">
        <f t="shared" ref="G41:G51" si="3">_xlfn.PERCENTILE.INC($B$7:$B$56,F41)</f>
        <v>1</v>
      </c>
      <c r="H41" s="9">
        <f t="shared" si="2"/>
        <v>-14.559999999999999</v>
      </c>
      <c r="I41" s="9">
        <f t="shared" si="1"/>
        <v>211.99359999999996</v>
      </c>
      <c r="J41" s="5"/>
      <c r="K41" s="5"/>
    </row>
    <row r="42" spans="1:11" x14ac:dyDescent="0.3">
      <c r="A42" s="39" t="s">
        <v>71</v>
      </c>
      <c r="B42" s="33">
        <v>11</v>
      </c>
      <c r="C42" s="36" t="s">
        <v>65</v>
      </c>
      <c r="D42" s="43">
        <v>31</v>
      </c>
      <c r="E42" s="46">
        <v>36</v>
      </c>
      <c r="F42" s="52">
        <v>0.1</v>
      </c>
      <c r="G42" s="49">
        <f t="shared" si="3"/>
        <v>3</v>
      </c>
      <c r="H42" s="9">
        <f t="shared" si="2"/>
        <v>-20.56</v>
      </c>
      <c r="I42" s="9">
        <f t="shared" si="1"/>
        <v>422.71359999999993</v>
      </c>
      <c r="J42" s="5"/>
      <c r="K42" s="5"/>
    </row>
    <row r="43" spans="1:11" x14ac:dyDescent="0.3">
      <c r="A43" s="39" t="s">
        <v>20</v>
      </c>
      <c r="B43" s="33">
        <v>77</v>
      </c>
      <c r="C43" s="36" t="s">
        <v>76</v>
      </c>
      <c r="D43" s="43">
        <v>32</v>
      </c>
      <c r="E43" s="46">
        <v>37</v>
      </c>
      <c r="F43" s="52">
        <v>0.2</v>
      </c>
      <c r="G43" s="49">
        <f t="shared" si="3"/>
        <v>7.8000000000000007</v>
      </c>
      <c r="H43" s="9">
        <f t="shared" si="2"/>
        <v>45.44</v>
      </c>
      <c r="I43" s="9">
        <f t="shared" si="1"/>
        <v>2064.7936</v>
      </c>
      <c r="J43" s="5"/>
      <c r="K43" s="5"/>
    </row>
    <row r="44" spans="1:11" x14ac:dyDescent="0.3">
      <c r="A44" s="39" t="s">
        <v>72</v>
      </c>
      <c r="B44" s="33">
        <v>1</v>
      </c>
      <c r="C44" s="36" t="s">
        <v>78</v>
      </c>
      <c r="D44" s="43">
        <v>33</v>
      </c>
      <c r="E44" s="46">
        <v>38</v>
      </c>
      <c r="F44" s="52">
        <v>0.3</v>
      </c>
      <c r="G44" s="49">
        <f t="shared" si="3"/>
        <v>14</v>
      </c>
      <c r="H44" s="9">
        <f t="shared" si="2"/>
        <v>-30.56</v>
      </c>
      <c r="I44" s="9">
        <f t="shared" si="1"/>
        <v>933.91359999999997</v>
      </c>
      <c r="J44" s="5"/>
      <c r="K44" s="5"/>
    </row>
    <row r="45" spans="1:11" x14ac:dyDescent="0.3">
      <c r="A45" s="39" t="s">
        <v>15</v>
      </c>
      <c r="B45" s="33">
        <v>65</v>
      </c>
      <c r="C45" s="36" t="s">
        <v>25</v>
      </c>
      <c r="D45" s="43">
        <v>43</v>
      </c>
      <c r="E45" s="46">
        <v>39</v>
      </c>
      <c r="F45" s="52">
        <v>0.4</v>
      </c>
      <c r="G45" s="49">
        <f t="shared" si="3"/>
        <v>17</v>
      </c>
      <c r="H45" s="9">
        <f t="shared" si="2"/>
        <v>33.44</v>
      </c>
      <c r="I45" s="9">
        <f t="shared" si="1"/>
        <v>1118.2335999999998</v>
      </c>
      <c r="J45" s="5"/>
      <c r="K45" s="5"/>
    </row>
    <row r="46" spans="1:11" x14ac:dyDescent="0.3">
      <c r="A46" s="39" t="s">
        <v>73</v>
      </c>
      <c r="B46" s="33">
        <v>18</v>
      </c>
      <c r="C46" s="36" t="s">
        <v>62</v>
      </c>
      <c r="D46" s="43">
        <v>47</v>
      </c>
      <c r="E46" s="46">
        <v>40</v>
      </c>
      <c r="F46" s="52">
        <v>0.5</v>
      </c>
      <c r="G46" s="49">
        <f t="shared" si="3"/>
        <v>19</v>
      </c>
      <c r="H46" s="9">
        <f t="shared" si="2"/>
        <v>-13.559999999999999</v>
      </c>
      <c r="I46" s="9">
        <f t="shared" si="1"/>
        <v>183.87359999999995</v>
      </c>
      <c r="J46" s="5"/>
      <c r="K46" s="5"/>
    </row>
    <row r="47" spans="1:11" x14ac:dyDescent="0.3">
      <c r="A47" s="39" t="s">
        <v>6</v>
      </c>
      <c r="B47" s="33">
        <v>14</v>
      </c>
      <c r="C47" s="36" t="s">
        <v>22</v>
      </c>
      <c r="D47" s="43">
        <v>47</v>
      </c>
      <c r="E47" s="46">
        <v>41</v>
      </c>
      <c r="F47" s="52">
        <v>0.6</v>
      </c>
      <c r="G47" s="49">
        <f t="shared" si="3"/>
        <v>24.4</v>
      </c>
      <c r="H47" s="9">
        <f t="shared" si="2"/>
        <v>-17.559999999999999</v>
      </c>
      <c r="I47" s="9">
        <f t="shared" si="1"/>
        <v>308.35359999999997</v>
      </c>
      <c r="J47" s="5"/>
      <c r="K47" s="5"/>
    </row>
    <row r="48" spans="1:11" x14ac:dyDescent="0.3">
      <c r="A48" s="39" t="s">
        <v>74</v>
      </c>
      <c r="B48" s="33">
        <v>14</v>
      </c>
      <c r="C48" s="36" t="s">
        <v>68</v>
      </c>
      <c r="D48" s="43">
        <v>48</v>
      </c>
      <c r="E48" s="46">
        <v>42</v>
      </c>
      <c r="F48" s="52">
        <v>0.7</v>
      </c>
      <c r="G48" s="49">
        <f t="shared" si="3"/>
        <v>31</v>
      </c>
      <c r="H48" s="9">
        <f t="shared" si="2"/>
        <v>-17.559999999999999</v>
      </c>
      <c r="I48" s="9">
        <f t="shared" si="1"/>
        <v>308.35359999999997</v>
      </c>
      <c r="J48" s="5"/>
      <c r="K48" s="5"/>
    </row>
    <row r="49" spans="1:11" x14ac:dyDescent="0.3">
      <c r="A49" s="39" t="s">
        <v>17</v>
      </c>
      <c r="B49" s="33">
        <v>28</v>
      </c>
      <c r="C49" s="36" t="s">
        <v>58</v>
      </c>
      <c r="D49" s="43">
        <v>53</v>
      </c>
      <c r="E49" s="46">
        <v>43</v>
      </c>
      <c r="F49" s="52">
        <v>0.8</v>
      </c>
      <c r="G49" s="49">
        <f t="shared" si="3"/>
        <v>47</v>
      </c>
      <c r="H49" s="9">
        <f t="shared" si="2"/>
        <v>-3.5599999999999987</v>
      </c>
      <c r="I49" s="9">
        <f t="shared" si="1"/>
        <v>12.673599999999992</v>
      </c>
      <c r="J49" s="5"/>
      <c r="K49" s="5"/>
    </row>
    <row r="50" spans="1:11" x14ac:dyDescent="0.3">
      <c r="A50" s="39" t="s">
        <v>75</v>
      </c>
      <c r="B50" s="33">
        <v>17</v>
      </c>
      <c r="C50" s="36" t="s">
        <v>15</v>
      </c>
      <c r="D50" s="43">
        <v>65</v>
      </c>
      <c r="E50" s="46">
        <v>44</v>
      </c>
      <c r="F50" s="52">
        <v>0.9</v>
      </c>
      <c r="G50" s="49">
        <f t="shared" si="3"/>
        <v>77.900000000000006</v>
      </c>
      <c r="H50" s="9">
        <f t="shared" si="2"/>
        <v>-14.559999999999999</v>
      </c>
      <c r="I50" s="9">
        <f t="shared" si="1"/>
        <v>211.99359999999996</v>
      </c>
      <c r="J50" s="5"/>
      <c r="K50" s="5"/>
    </row>
    <row r="51" spans="1:11" x14ac:dyDescent="0.3">
      <c r="A51" s="39" t="s">
        <v>14</v>
      </c>
      <c r="B51" s="33">
        <v>22</v>
      </c>
      <c r="C51" s="36" t="s">
        <v>20</v>
      </c>
      <c r="D51" s="43">
        <v>77</v>
      </c>
      <c r="E51" s="46">
        <v>45</v>
      </c>
      <c r="F51" s="53">
        <v>1</v>
      </c>
      <c r="G51" s="50">
        <f t="shared" si="3"/>
        <v>190</v>
      </c>
      <c r="H51" s="9">
        <f t="shared" si="2"/>
        <v>-9.5599999999999987</v>
      </c>
      <c r="I51" s="9">
        <f t="shared" si="1"/>
        <v>91.393599999999978</v>
      </c>
      <c r="J51" s="5"/>
      <c r="K51" s="5"/>
    </row>
    <row r="52" spans="1:11" x14ac:dyDescent="0.3">
      <c r="A52" s="39" t="s">
        <v>76</v>
      </c>
      <c r="B52" s="33">
        <v>32</v>
      </c>
      <c r="C52" s="36" t="s">
        <v>60</v>
      </c>
      <c r="D52" s="43">
        <v>86</v>
      </c>
      <c r="E52" s="46">
        <v>46</v>
      </c>
      <c r="F52" s="6"/>
      <c r="G52" s="8"/>
      <c r="H52" s="9">
        <f t="shared" si="2"/>
        <v>0.44000000000000128</v>
      </c>
      <c r="I52" s="9">
        <f t="shared" si="1"/>
        <v>0.19360000000000113</v>
      </c>
      <c r="J52" s="5"/>
      <c r="K52" s="5"/>
    </row>
    <row r="53" spans="1:11" x14ac:dyDescent="0.3">
      <c r="A53" s="39" t="s">
        <v>28</v>
      </c>
      <c r="B53" s="33">
        <v>17</v>
      </c>
      <c r="C53" s="36" t="s">
        <v>16</v>
      </c>
      <c r="D53" s="43">
        <v>91</v>
      </c>
      <c r="E53" s="46">
        <v>47</v>
      </c>
      <c r="F53" s="6"/>
      <c r="G53" s="8"/>
      <c r="H53" s="9">
        <f t="shared" si="2"/>
        <v>-14.559999999999999</v>
      </c>
      <c r="I53" s="9">
        <f t="shared" si="1"/>
        <v>211.99359999999996</v>
      </c>
      <c r="J53" s="5"/>
      <c r="K53" s="5"/>
    </row>
    <row r="54" spans="1:11" x14ac:dyDescent="0.3">
      <c r="A54" s="39" t="s">
        <v>77</v>
      </c>
      <c r="B54" s="33">
        <v>2</v>
      </c>
      <c r="C54" s="36" t="s">
        <v>61</v>
      </c>
      <c r="D54" s="43">
        <v>114</v>
      </c>
      <c r="E54" s="46">
        <v>48</v>
      </c>
      <c r="F54" s="6"/>
      <c r="G54" s="8"/>
      <c r="H54" s="9">
        <f t="shared" si="2"/>
        <v>-29.56</v>
      </c>
      <c r="I54" s="9">
        <f t="shared" si="1"/>
        <v>873.79359999999997</v>
      </c>
      <c r="J54" s="5"/>
      <c r="K54" s="5"/>
    </row>
    <row r="55" spans="1:11" x14ac:dyDescent="0.3">
      <c r="A55" s="39" t="s">
        <v>23</v>
      </c>
      <c r="B55" s="33">
        <v>14</v>
      </c>
      <c r="C55" s="36" t="s">
        <v>8</v>
      </c>
      <c r="D55" s="43">
        <v>119</v>
      </c>
      <c r="E55" s="46">
        <v>49</v>
      </c>
      <c r="F55" s="6"/>
      <c r="G55" s="8"/>
      <c r="H55" s="9">
        <f t="shared" si="2"/>
        <v>-17.559999999999999</v>
      </c>
      <c r="I55" s="9">
        <f t="shared" si="1"/>
        <v>308.35359999999997</v>
      </c>
      <c r="J55" s="5"/>
      <c r="K55" s="5"/>
    </row>
    <row r="56" spans="1:11" ht="15" thickBot="1" x14ac:dyDescent="0.35">
      <c r="A56" s="40" t="s">
        <v>78</v>
      </c>
      <c r="B56" s="42">
        <v>33</v>
      </c>
      <c r="C56" s="37" t="s">
        <v>19</v>
      </c>
      <c r="D56" s="45">
        <v>190</v>
      </c>
      <c r="E56" s="47">
        <v>50</v>
      </c>
      <c r="F56" s="6"/>
      <c r="G56" s="8"/>
      <c r="H56" s="9">
        <f t="shared" si="2"/>
        <v>1.4400000000000013</v>
      </c>
      <c r="I56" s="9">
        <f t="shared" si="1"/>
        <v>2.0736000000000039</v>
      </c>
      <c r="J56" s="5"/>
      <c r="K56" s="5"/>
    </row>
    <row r="57" spans="1:11" ht="15.6" x14ac:dyDescent="0.3">
      <c r="A57" s="4"/>
      <c r="B57" s="4"/>
      <c r="C57" s="4"/>
      <c r="D57" s="4"/>
      <c r="E57" s="4"/>
      <c r="F57" s="4"/>
      <c r="G57" s="4"/>
      <c r="H57" s="4"/>
      <c r="I57" s="4"/>
      <c r="J57" s="4"/>
      <c r="K57" s="4"/>
    </row>
  </sheetData>
  <sortState xmlns:xlrd2="http://schemas.microsoft.com/office/spreadsheetml/2017/richdata2" ref="C7:D56">
    <sortCondition ref="D7:D56"/>
  </sortState>
  <mergeCells count="2">
    <mergeCell ref="A1:I1"/>
    <mergeCell ref="A3:I3"/>
  </mergeCells>
  <phoneticPr fontId="1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uloha-4-2-R</vt:lpstr>
      <vt:lpstr>uloha-4-3-R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2022-08-04T07:37:17Z</dcterms:created>
  <dcterms:modified xsi:type="dcterms:W3CDTF">2022-12-12T19:22:18Z</dcterms:modified>
</cp:coreProperties>
</file>